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os\Desktop\School CO2 data files\"/>
    </mc:Choice>
  </mc:AlternateContent>
  <xr:revisionPtr revIDLastSave="0" documentId="13_ncr:1_{8848DC0E-CA7C-457F-81D5-88FBFDB5A191}" xr6:coauthVersionLast="47" xr6:coauthVersionMax="47" xr10:uidLastSave="{00000000-0000-0000-0000-000000000000}"/>
  <bookViews>
    <workbookView xWindow="765" yWindow="540" windowWidth="17295" windowHeight="13260" xr2:uid="{C081C732-DC5C-413C-8F7F-F753BDB49819}"/>
  </bookViews>
  <sheets>
    <sheet name="Summary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  <c r="P8" i="1"/>
  <c r="H8" i="1"/>
  <c r="S47" i="1"/>
  <c r="T47" i="1"/>
  <c r="U47" i="1"/>
  <c r="R47" i="1"/>
  <c r="B46" i="1"/>
  <c r="C46" i="1"/>
  <c r="D46" i="1"/>
  <c r="F46" i="1"/>
  <c r="H46" i="1"/>
  <c r="J46" i="1"/>
  <c r="K46" i="1"/>
  <c r="L46" i="1"/>
  <c r="M46" i="1"/>
  <c r="N46" i="1"/>
  <c r="O46" i="1"/>
  <c r="P46" i="1"/>
  <c r="Q46" i="1"/>
  <c r="R46" i="1"/>
  <c r="A46" i="1"/>
  <c r="K45" i="1"/>
  <c r="L45" i="1"/>
  <c r="M45" i="1"/>
  <c r="N45" i="1"/>
  <c r="O45" i="1"/>
  <c r="J45" i="1"/>
  <c r="H44" i="1"/>
  <c r="I44" i="1"/>
  <c r="E44" i="1"/>
  <c r="D44" i="1"/>
  <c r="R9" i="1"/>
  <c r="S9" i="1" s="1"/>
  <c r="T9" i="1"/>
  <c r="U9" i="1"/>
  <c r="R10" i="1"/>
  <c r="S10" i="1" s="1"/>
  <c r="T10" i="1"/>
  <c r="U10" i="1" s="1"/>
  <c r="R11" i="1"/>
  <c r="S11" i="1" s="1"/>
  <c r="T11" i="1"/>
  <c r="U11" i="1" s="1"/>
  <c r="R12" i="1"/>
  <c r="S12" i="1" s="1"/>
  <c r="T12" i="1"/>
  <c r="U12" i="1" s="1"/>
  <c r="R13" i="1"/>
  <c r="S13" i="1" s="1"/>
  <c r="T13" i="1"/>
  <c r="U13" i="1" s="1"/>
  <c r="R14" i="1"/>
  <c r="S14" i="1" s="1"/>
  <c r="T14" i="1"/>
  <c r="U14" i="1" s="1"/>
  <c r="R15" i="1"/>
  <c r="S15" i="1" s="1"/>
  <c r="T15" i="1"/>
  <c r="U15" i="1" s="1"/>
  <c r="R16" i="1"/>
  <c r="S16" i="1" s="1"/>
  <c r="T16" i="1"/>
  <c r="U16" i="1" s="1"/>
  <c r="R17" i="1"/>
  <c r="S17" i="1" s="1"/>
  <c r="T17" i="1"/>
  <c r="U17" i="1" s="1"/>
  <c r="R18" i="1"/>
  <c r="S18" i="1" s="1"/>
  <c r="T18" i="1"/>
  <c r="U18" i="1" s="1"/>
  <c r="R19" i="1"/>
  <c r="S19" i="1" s="1"/>
  <c r="T19" i="1"/>
  <c r="U19" i="1" s="1"/>
  <c r="R20" i="1"/>
  <c r="S20" i="1" s="1"/>
  <c r="T20" i="1"/>
  <c r="U20" i="1" s="1"/>
  <c r="R21" i="1"/>
  <c r="S21" i="1" s="1"/>
  <c r="T21" i="1"/>
  <c r="U21" i="1" s="1"/>
  <c r="R22" i="1"/>
  <c r="S22" i="1" s="1"/>
  <c r="T22" i="1"/>
  <c r="U22" i="1" s="1"/>
  <c r="R23" i="1"/>
  <c r="S23" i="1" s="1"/>
  <c r="T23" i="1"/>
  <c r="U23" i="1" s="1"/>
  <c r="R24" i="1"/>
  <c r="S24" i="1" s="1"/>
  <c r="T24" i="1"/>
  <c r="U24" i="1" s="1"/>
  <c r="R25" i="1"/>
  <c r="S25" i="1" s="1"/>
  <c r="T25" i="1"/>
  <c r="U25" i="1" s="1"/>
  <c r="R26" i="1"/>
  <c r="S26" i="1" s="1"/>
  <c r="T26" i="1"/>
  <c r="U26" i="1" s="1"/>
  <c r="R27" i="1"/>
  <c r="S27" i="1" s="1"/>
  <c r="T27" i="1"/>
  <c r="U27" i="1" s="1"/>
  <c r="R28" i="1"/>
  <c r="S28" i="1" s="1"/>
  <c r="T28" i="1"/>
  <c r="U28" i="1" s="1"/>
  <c r="R29" i="1"/>
  <c r="S29" i="1" s="1"/>
  <c r="T29" i="1"/>
  <c r="U29" i="1" s="1"/>
  <c r="R30" i="1"/>
  <c r="S30" i="1" s="1"/>
  <c r="T30" i="1"/>
  <c r="U30" i="1" s="1"/>
  <c r="R31" i="1"/>
  <c r="S31" i="1" s="1"/>
  <c r="T31" i="1"/>
  <c r="U31" i="1" s="1"/>
  <c r="R32" i="1"/>
  <c r="S32" i="1" s="1"/>
  <c r="T32" i="1"/>
  <c r="U32" i="1" s="1"/>
  <c r="R33" i="1"/>
  <c r="S33" i="1" s="1"/>
  <c r="T33" i="1"/>
  <c r="U33" i="1" s="1"/>
  <c r="R34" i="1"/>
  <c r="S34" i="1" s="1"/>
  <c r="T34" i="1"/>
  <c r="U34" i="1" s="1"/>
  <c r="R35" i="1"/>
  <c r="S35" i="1" s="1"/>
  <c r="T35" i="1"/>
  <c r="U35" i="1" s="1"/>
  <c r="R36" i="1"/>
  <c r="S36" i="1" s="1"/>
  <c r="T36" i="1"/>
  <c r="U36" i="1" s="1"/>
  <c r="R37" i="1"/>
  <c r="S37" i="1" s="1"/>
  <c r="T37" i="1"/>
  <c r="U37" i="1" s="1"/>
  <c r="R38" i="1"/>
  <c r="S38" i="1" s="1"/>
  <c r="T38" i="1"/>
  <c r="U38" i="1" s="1"/>
  <c r="R39" i="1"/>
  <c r="S39" i="1" s="1"/>
  <c r="T39" i="1"/>
  <c r="U39" i="1" s="1"/>
  <c r="R40" i="1"/>
  <c r="S40" i="1" s="1"/>
  <c r="T40" i="1"/>
  <c r="U40" i="1" s="1"/>
  <c r="R41" i="1"/>
  <c r="S41" i="1" s="1"/>
  <c r="T41" i="1"/>
  <c r="U41" i="1" s="1"/>
  <c r="R42" i="1"/>
  <c r="S42" i="1" s="1"/>
  <c r="T42" i="1"/>
  <c r="U42" i="1" s="1"/>
  <c r="R43" i="1"/>
  <c r="S43" i="1" s="1"/>
  <c r="T43" i="1"/>
  <c r="U43" i="1" s="1"/>
  <c r="T8" i="1"/>
  <c r="U8" i="1" s="1"/>
  <c r="R8" i="1"/>
  <c r="S8" i="1" s="1"/>
  <c r="S45" i="1" s="1"/>
  <c r="P9" i="1"/>
  <c r="Q9" i="1" s="1"/>
  <c r="P10" i="1"/>
  <c r="Q10" i="1" s="1"/>
  <c r="P11" i="1"/>
  <c r="Q11" i="1" s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G44" i="1"/>
  <c r="F44" i="1"/>
  <c r="O2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I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G8" i="1"/>
  <c r="F8" i="1"/>
  <c r="G3" i="1"/>
  <c r="G2" i="1"/>
  <c r="U45" i="1" l="1"/>
  <c r="T45" i="1"/>
  <c r="R45" i="1"/>
  <c r="Q40" i="1"/>
  <c r="Q36" i="1"/>
  <c r="Q32" i="1"/>
  <c r="Q28" i="1"/>
  <c r="Q24" i="1"/>
  <c r="Q20" i="1"/>
  <c r="Q16" i="1"/>
  <c r="Q12" i="1"/>
  <c r="Q8" i="1"/>
  <c r="Q43" i="1"/>
  <c r="Q41" i="1"/>
  <c r="Q39" i="1"/>
  <c r="Q37" i="1"/>
  <c r="Q35" i="1"/>
  <c r="Q33" i="1"/>
  <c r="Q31" i="1"/>
  <c r="Q29" i="1"/>
  <c r="Q27" i="1"/>
  <c r="Q25" i="1"/>
  <c r="Q42" i="1"/>
  <c r="Q38" i="1"/>
  <c r="Q34" i="1"/>
  <c r="Q30" i="1"/>
  <c r="Q26" i="1"/>
  <c r="Q22" i="1"/>
  <c r="Q18" i="1"/>
  <c r="Q14" i="1"/>
  <c r="Q23" i="1"/>
  <c r="Q21" i="1"/>
  <c r="Q19" i="1"/>
  <c r="Q17" i="1"/>
  <c r="Q15" i="1"/>
  <c r="Q13" i="1"/>
  <c r="Q44" i="1" l="1"/>
  <c r="P44" i="1"/>
  <c r="H2" i="1" s="1"/>
  <c r="N3" i="1" l="1"/>
  <c r="N4" i="1" s="1"/>
</calcChain>
</file>

<file path=xl/sharedStrings.xml><?xml version="1.0" encoding="utf-8"?>
<sst xmlns="http://schemas.openxmlformats.org/spreadsheetml/2006/main" count="153" uniqueCount="80">
  <si>
    <t>Neighborhood</t>
  </si>
  <si>
    <t>Middle School</t>
  </si>
  <si>
    <t>High School</t>
  </si>
  <si>
    <t>Drive Time to MS</t>
  </si>
  <si>
    <t>Drive Time to HS</t>
  </si>
  <si>
    <t>Assumptions</t>
  </si>
  <si>
    <t>Bike Time to MS</t>
  </si>
  <si>
    <t>Bike time to HS</t>
  </si>
  <si>
    <t>Greenleaf</t>
  </si>
  <si>
    <t>3 Oaks</t>
  </si>
  <si>
    <t>Blue Hills</t>
  </si>
  <si>
    <t>Bubb</t>
  </si>
  <si>
    <t>Eaton</t>
  </si>
  <si>
    <t>Parker Ranch</t>
  </si>
  <si>
    <t>Peninsula</t>
  </si>
  <si>
    <t>Orion</t>
  </si>
  <si>
    <t>Scenic</t>
  </si>
  <si>
    <t>South Estates</t>
  </si>
  <si>
    <t>Foothill</t>
  </si>
  <si>
    <t>Portal Park</t>
  </si>
  <si>
    <t>Garden Gate</t>
  </si>
  <si>
    <t>Hoover</t>
  </si>
  <si>
    <t>INSP Heights</t>
  </si>
  <si>
    <t>Old Monta Vista</t>
  </si>
  <si>
    <t>Creekside Park</t>
  </si>
  <si>
    <t>Vallco</t>
  </si>
  <si>
    <t>Deep Cliff</t>
  </si>
  <si>
    <t>Jollyman</t>
  </si>
  <si>
    <t>Post Office</t>
  </si>
  <si>
    <t>Rancho</t>
  </si>
  <si>
    <t>Loree</t>
  </si>
  <si>
    <t>Rose Blossom</t>
  </si>
  <si>
    <t>Seven Springs</t>
  </si>
  <si>
    <t>Stevens Creek</t>
  </si>
  <si>
    <t>Voss</t>
  </si>
  <si>
    <t>West Acres</t>
  </si>
  <si>
    <t>Lawson</t>
  </si>
  <si>
    <t>Fairgrove</t>
  </si>
  <si>
    <t>Monta Vista</t>
  </si>
  <si>
    <t>Wilson Park</t>
  </si>
  <si>
    <t>City Center</t>
  </si>
  <si>
    <t>Rancho Rinconada</t>
  </si>
  <si>
    <t>Arioso</t>
  </si>
  <si>
    <t>Northpointe</t>
  </si>
  <si>
    <t>CO2 / Gallon (lbs)</t>
  </si>
  <si>
    <t>% Driven to School</t>
  </si>
  <si>
    <t>% Electric / Hybrid</t>
  </si>
  <si>
    <t>Idling Gas (Gal/hr)</t>
  </si>
  <si>
    <t>Auto Mileage / Gal</t>
  </si>
  <si>
    <t>Avg Wait (min)</t>
  </si>
  <si>
    <t>MontaVista</t>
  </si>
  <si>
    <t>Kennedy</t>
  </si>
  <si>
    <t>Cupertino</t>
  </si>
  <si>
    <t>Hyde</t>
  </si>
  <si>
    <t>??</t>
  </si>
  <si>
    <t xml:space="preserve">Dist to MS </t>
  </si>
  <si>
    <t>Gallons / Year</t>
  </si>
  <si>
    <t xml:space="preserve">School Days </t>
  </si>
  <si>
    <t>tons co2/yr</t>
  </si>
  <si>
    <t>Dist to HS</t>
  </si>
  <si>
    <t>Results</t>
  </si>
  <si>
    <t>% Car Pool</t>
  </si>
  <si>
    <t># kids in CP</t>
  </si>
  <si>
    <t>Total Number of Students</t>
  </si>
  <si>
    <t>Number of Students Driven to School</t>
  </si>
  <si>
    <t>Number of Students in Carpool</t>
  </si>
  <si>
    <t>MS</t>
  </si>
  <si>
    <t>HS</t>
  </si>
  <si>
    <t>Amount due to School Drop Off Only</t>
  </si>
  <si>
    <t>% Reduction Possible</t>
  </si>
  <si>
    <t xml:space="preserve">Gallons / Year  MS </t>
  </si>
  <si>
    <t>tons CO2/ Year MS</t>
  </si>
  <si>
    <t xml:space="preserve">Gallons / Year HS </t>
  </si>
  <si>
    <t>tons CO2/ Year HS</t>
  </si>
  <si>
    <t>Totals</t>
  </si>
  <si>
    <t>Averages</t>
  </si>
  <si>
    <t>Consumption / Emissions based on one driven child</t>
  </si>
  <si>
    <t># trips / car</t>
  </si>
  <si>
    <t>Avg yearly emissions per cupertino household</t>
  </si>
  <si>
    <t>lbs /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</si>
</sst>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/>
    </xf>
    <xf numFmtId="9" fontId="0" fillId="0" borderId="0" xfId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2" fontId="4" fillId="0" borderId="0" xfId="0" applyNumberFormat="1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3" fillId="4" borderId="0" xfId="0" applyFont="1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3" fillId="2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9" fontId="0" fillId="0" borderId="0" xfId="1" applyFont="1" applyBorder="1" applyAlignment="1">
      <alignment horizontal="center"/>
    </xf>
    <xf numFmtId="0" fontId="0" fillId="3" borderId="10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4" xfId="0" applyFill="1" applyBorder="1" applyAlignment="1">
      <alignment horizontal="center"/>
    </xf>
    <xf numFmtId="166" fontId="0" fillId="3" borderId="11" xfId="2" applyNumberFormat="1" applyFont="1" applyFill="1" applyBorder="1" applyAlignment="1">
      <alignment horizontal="left" vertical="center"/>
    </xf>
    <xf numFmtId="166" fontId="0" fillId="3" borderId="15" xfId="0" applyNumberFormat="1" applyFill="1" applyBorder="1" applyAlignment="1">
      <alignment horizontal="left"/>
    </xf>
    <xf numFmtId="166" fontId="0" fillId="3" borderId="13" xfId="2" applyNumberFormat="1" applyFont="1" applyFill="1" applyBorder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459C-721F-4CEC-84D6-449F277BD1C0}">
  <dimension ref="A1:U47"/>
  <sheetViews>
    <sheetView tabSelected="1" topLeftCell="C1" workbookViewId="0">
      <selection activeCell="I3" sqref="I3"/>
    </sheetView>
  </sheetViews>
  <sheetFormatPr defaultRowHeight="15" x14ac:dyDescent="0.25"/>
  <cols>
    <col min="1" max="1" width="19.5703125" style="1" customWidth="1"/>
    <col min="2" max="2" width="13.5703125" style="3" customWidth="1"/>
    <col min="3" max="3" width="18.28515625" style="4" customWidth="1"/>
    <col min="4" max="4" width="13.42578125" style="3" customWidth="1"/>
    <col min="5" max="5" width="12.85546875" style="4" customWidth="1"/>
    <col min="6" max="6" width="11.28515625" style="4" customWidth="1"/>
    <col min="7" max="7" width="12.85546875" style="4" customWidth="1"/>
    <col min="8" max="8" width="14.7109375" style="4" customWidth="1"/>
    <col min="9" max="9" width="10.28515625" style="7" customWidth="1"/>
    <col min="10" max="10" width="9.140625" style="7" customWidth="1"/>
    <col min="11" max="11" width="10.7109375" style="7" customWidth="1"/>
    <col min="12" max="12" width="10" style="4" customWidth="1"/>
    <col min="13" max="13" width="9" style="4" customWidth="1"/>
    <col min="14" max="14" width="11.140625" customWidth="1"/>
    <col min="15" max="15" width="10.85546875" customWidth="1"/>
    <col min="18" max="18" width="17.85546875" customWidth="1"/>
    <col min="19" max="20" width="18" customWidth="1"/>
    <col min="21" max="21" width="16.7109375" customWidth="1"/>
  </cols>
  <sheetData>
    <row r="1" spans="1:21" ht="15.75" thickBot="1" x14ac:dyDescent="0.3">
      <c r="A1" s="22" t="s">
        <v>5</v>
      </c>
      <c r="B1" s="23"/>
      <c r="C1" s="24"/>
      <c r="D1" s="23"/>
      <c r="E1" s="24"/>
      <c r="F1" s="25"/>
      <c r="G1" s="13" t="s">
        <v>60</v>
      </c>
    </row>
    <row r="2" spans="1:21" x14ac:dyDescent="0.25">
      <c r="A2" s="26" t="s">
        <v>49</v>
      </c>
      <c r="B2" s="27">
        <v>15</v>
      </c>
      <c r="C2" s="28" t="s">
        <v>45</v>
      </c>
      <c r="D2" s="29">
        <v>0.5</v>
      </c>
      <c r="E2" s="30" t="s">
        <v>57</v>
      </c>
      <c r="F2" s="30">
        <v>180</v>
      </c>
      <c r="G2" s="53" t="str">
        <f>P6</f>
        <v>Gallons / Year</v>
      </c>
      <c r="H2" s="56">
        <f>P44</f>
        <v>160371.56352727278</v>
      </c>
      <c r="M2" s="36" t="s">
        <v>78</v>
      </c>
      <c r="N2" s="7">
        <v>8</v>
      </c>
      <c r="O2" s="4" t="str">
        <f>Q6</f>
        <v>tons co2/yr</v>
      </c>
    </row>
    <row r="3" spans="1:21" x14ac:dyDescent="0.25">
      <c r="A3" s="26" t="s">
        <v>48</v>
      </c>
      <c r="B3" s="27">
        <v>22</v>
      </c>
      <c r="C3" s="28" t="s">
        <v>46</v>
      </c>
      <c r="D3" s="29">
        <v>0.14000000000000001</v>
      </c>
      <c r="E3" s="30" t="s">
        <v>61</v>
      </c>
      <c r="F3" s="52">
        <v>0.17</v>
      </c>
      <c r="G3" s="54" t="str">
        <f>Q6</f>
        <v>tons co2/yr</v>
      </c>
      <c r="H3" s="58">
        <f>Q44</f>
        <v>2156.9975294418177</v>
      </c>
      <c r="M3" s="37" t="s">
        <v>68</v>
      </c>
      <c r="N3" s="38">
        <f>H3/(F44+G44)</f>
        <v>0.61769688701082981</v>
      </c>
    </row>
    <row r="4" spans="1:21" ht="15.75" thickBot="1" x14ac:dyDescent="0.3">
      <c r="A4" s="26" t="s">
        <v>44</v>
      </c>
      <c r="B4" s="27">
        <v>26.9</v>
      </c>
      <c r="C4" s="28" t="s">
        <v>47</v>
      </c>
      <c r="D4" s="27">
        <v>0.7</v>
      </c>
      <c r="E4" s="30" t="s">
        <v>62</v>
      </c>
      <c r="F4" s="30">
        <v>2</v>
      </c>
      <c r="G4" s="55" t="s">
        <v>79</v>
      </c>
      <c r="H4" s="57">
        <f>H3*2000</f>
        <v>4313995.0588836353</v>
      </c>
      <c r="M4" s="37" t="s">
        <v>69</v>
      </c>
      <c r="N4" s="39">
        <f>N3/N2</f>
        <v>7.7212110876353726E-2</v>
      </c>
    </row>
    <row r="5" spans="1:21" ht="15.75" thickBot="1" x14ac:dyDescent="0.3">
      <c r="A5" s="31"/>
      <c r="B5" s="32"/>
      <c r="C5" s="33"/>
      <c r="D5" s="32"/>
      <c r="E5" s="33" t="s">
        <v>77</v>
      </c>
      <c r="F5" s="34">
        <v>4</v>
      </c>
    </row>
    <row r="6" spans="1:21" s="2" customFormat="1" ht="30.75" customHeight="1" x14ac:dyDescent="0.25">
      <c r="A6" s="20" t="s">
        <v>0</v>
      </c>
      <c r="B6" s="21" t="s">
        <v>1</v>
      </c>
      <c r="C6" s="21" t="s">
        <v>2</v>
      </c>
      <c r="D6" s="50" t="s">
        <v>63</v>
      </c>
      <c r="E6" s="50"/>
      <c r="F6" s="51" t="s">
        <v>64</v>
      </c>
      <c r="G6" s="51"/>
      <c r="H6" s="51" t="s">
        <v>65</v>
      </c>
      <c r="I6" s="51"/>
      <c r="J6" s="18" t="s">
        <v>55</v>
      </c>
      <c r="K6" s="18" t="s">
        <v>3</v>
      </c>
      <c r="L6" s="18" t="s">
        <v>6</v>
      </c>
      <c r="M6" s="18" t="s">
        <v>59</v>
      </c>
      <c r="N6" s="18" t="s">
        <v>4</v>
      </c>
      <c r="O6" s="18" t="s">
        <v>7</v>
      </c>
      <c r="P6" s="18" t="s">
        <v>56</v>
      </c>
      <c r="Q6" s="18" t="s">
        <v>58</v>
      </c>
      <c r="R6" s="51" t="s">
        <v>76</v>
      </c>
      <c r="S6" s="51"/>
      <c r="T6" s="51"/>
      <c r="U6" s="51"/>
    </row>
    <row r="7" spans="1:21" s="2" customFormat="1" ht="15.75" customHeight="1" x14ac:dyDescent="0.25">
      <c r="A7" s="19"/>
      <c r="B7" s="18"/>
      <c r="C7" s="18"/>
      <c r="D7" s="18" t="s">
        <v>1</v>
      </c>
      <c r="E7" s="18" t="s">
        <v>2</v>
      </c>
      <c r="F7" s="18" t="s">
        <v>66</v>
      </c>
      <c r="G7" s="18" t="s">
        <v>67</v>
      </c>
      <c r="H7" s="18" t="s">
        <v>66</v>
      </c>
      <c r="I7" s="18" t="s">
        <v>67</v>
      </c>
      <c r="J7" s="18"/>
      <c r="K7" s="18"/>
      <c r="L7" s="18"/>
      <c r="M7" s="18"/>
      <c r="N7" s="18"/>
      <c r="O7" s="18"/>
      <c r="P7" s="18"/>
      <c r="Q7" s="18"/>
      <c r="R7" s="35" t="s">
        <v>70</v>
      </c>
      <c r="S7" s="35" t="s">
        <v>71</v>
      </c>
      <c r="T7" s="35" t="s">
        <v>72</v>
      </c>
      <c r="U7" s="35" t="s">
        <v>73</v>
      </c>
    </row>
    <row r="8" spans="1:21" x14ac:dyDescent="0.25">
      <c r="A8" s="14" t="s">
        <v>8</v>
      </c>
      <c r="B8" s="8" t="s">
        <v>36</v>
      </c>
      <c r="C8" s="9" t="s">
        <v>50</v>
      </c>
      <c r="D8" s="8">
        <v>150</v>
      </c>
      <c r="E8" s="9">
        <v>174</v>
      </c>
      <c r="F8" s="11">
        <f>D8*$D$2</f>
        <v>75</v>
      </c>
      <c r="G8" s="11">
        <f>E8*$D$2</f>
        <v>87</v>
      </c>
      <c r="H8" s="11">
        <f>D8*$F$3</f>
        <v>25.500000000000004</v>
      </c>
      <c r="I8" s="11">
        <f>E8*$F$3</f>
        <v>29.580000000000002</v>
      </c>
      <c r="J8" s="9">
        <v>1.1000000000000001</v>
      </c>
      <c r="K8" s="9">
        <v>5</v>
      </c>
      <c r="L8" s="9">
        <v>6</v>
      </c>
      <c r="M8" s="10">
        <v>1.3</v>
      </c>
      <c r="N8" s="10">
        <v>6</v>
      </c>
      <c r="O8" s="10">
        <v>14</v>
      </c>
      <c r="P8" s="11">
        <f>(((J8/$B$3+$B$2/60*$D$4)*F8+(M8/$B$3+$B$2/60*$D$4)*G8)+
((J8/$B$3+$B$2/60*$D$4)*H8/$F$4+(M8/$B$3+$B$2/60*$D$4)*I8/$F$4))
*(1-$D$3)*$F$2*$F$5</f>
        <v>26979.697963636361</v>
      </c>
      <c r="Q8" s="12">
        <f>P8*$B$4/2000</f>
        <v>362.87693761090907</v>
      </c>
      <c r="R8" s="40">
        <f>(((J8/$B$3+$B$2/60*$D$4)))
*(1-$D$3)*$F$2*$F$5</f>
        <v>139.32</v>
      </c>
      <c r="S8" s="41">
        <f>R8*$B$4/2000</f>
        <v>1.8738539999999999</v>
      </c>
      <c r="T8" s="40">
        <f>(((M8/$B$3+$B$2/60*$D$4)))
*(1-$D$3)*$F$2*$F$5</f>
        <v>144.9490909090909</v>
      </c>
      <c r="U8" s="41">
        <f>T8*$B$4/2000</f>
        <v>1.9495652727272725</v>
      </c>
    </row>
    <row r="9" spans="1:21" x14ac:dyDescent="0.25">
      <c r="A9" s="14" t="s">
        <v>9</v>
      </c>
      <c r="B9" s="8" t="s">
        <v>51</v>
      </c>
      <c r="C9" s="9" t="s">
        <v>50</v>
      </c>
      <c r="D9" s="8">
        <v>44</v>
      </c>
      <c r="E9" s="9">
        <v>122</v>
      </c>
      <c r="F9" s="11">
        <f t="shared" ref="F9:F43" si="0">D9*$D$2</f>
        <v>22</v>
      </c>
      <c r="G9" s="11">
        <f t="shared" ref="G9:G43" si="1">E9*$D$2</f>
        <v>61</v>
      </c>
      <c r="H9" s="11">
        <f t="shared" ref="H9:H43" si="2">D9*$F$3</f>
        <v>7.48</v>
      </c>
      <c r="I9" s="11">
        <f t="shared" ref="I9:I43" si="3">E9*$F$3</f>
        <v>20.740000000000002</v>
      </c>
      <c r="J9" s="9">
        <v>1.8</v>
      </c>
      <c r="K9" s="9">
        <v>6</v>
      </c>
      <c r="L9" s="9">
        <v>10</v>
      </c>
      <c r="M9" s="10">
        <v>1.8</v>
      </c>
      <c r="N9" s="10">
        <v>6</v>
      </c>
      <c r="O9" s="10">
        <v>8</v>
      </c>
      <c r="P9" s="11">
        <f t="shared" ref="P9:P11" si="4">(((J9/$B$3+$B$2/60*$D$4)*F9+(M9/$B$3+$B$2/60*$D$4)*G9)+
((J9/$B$3+$B$2/60*$D$4)*H9/$F$4+(M9/$B$3+$B$2/60*$D$4)*I9/$F$4))
*(1-$D$3)*$F$2*$F$5</f>
        <v>15442.608763636368</v>
      </c>
      <c r="Q9" s="12">
        <f t="shared" ref="Q9:Q11" si="5">P9*$B$4/2000</f>
        <v>207.70308787090914</v>
      </c>
      <c r="R9" s="40">
        <f t="shared" ref="R9:R43" si="6">(((J9/$B$3+$B$2/60*$D$4)))
*(1-$D$3)*$F$2*$F$5</f>
        <v>159.02181818181819</v>
      </c>
      <c r="S9" s="41">
        <f t="shared" ref="S9:S43" si="7">R9*$B$4/2000</f>
        <v>2.1388434545454547</v>
      </c>
      <c r="T9" s="40">
        <f t="shared" ref="T9:T43" si="8">(((M9/$B$3+$B$2/60*$D$4)))
*(1-$D$3)*$F$2*$F$5</f>
        <v>159.02181818181819</v>
      </c>
      <c r="U9" s="41">
        <f t="shared" ref="U9:U43" si="9">T9*$B$4/2000</f>
        <v>2.1388434545454547</v>
      </c>
    </row>
    <row r="10" spans="1:21" x14ac:dyDescent="0.25">
      <c r="A10" s="14" t="s">
        <v>10</v>
      </c>
      <c r="B10" s="8" t="s">
        <v>51</v>
      </c>
      <c r="C10" s="9" t="s">
        <v>50</v>
      </c>
      <c r="D10" s="15"/>
      <c r="E10" s="9">
        <v>80</v>
      </c>
      <c r="F10" s="11">
        <f t="shared" si="0"/>
        <v>0</v>
      </c>
      <c r="G10" s="11">
        <f t="shared" si="1"/>
        <v>40</v>
      </c>
      <c r="H10" s="11">
        <f t="shared" si="2"/>
        <v>0</v>
      </c>
      <c r="I10" s="11">
        <f t="shared" si="3"/>
        <v>13.600000000000001</v>
      </c>
      <c r="J10" s="9">
        <v>2.9</v>
      </c>
      <c r="K10" s="9">
        <v>9</v>
      </c>
      <c r="L10" s="9">
        <v>15</v>
      </c>
      <c r="M10" s="10">
        <v>3.6</v>
      </c>
      <c r="N10" s="10">
        <v>11</v>
      </c>
      <c r="O10" s="10">
        <v>17</v>
      </c>
      <c r="P10" s="11">
        <f t="shared" si="4"/>
        <v>9813.1941818181822</v>
      </c>
      <c r="Q10" s="12">
        <f t="shared" si="5"/>
        <v>131.98746174545454</v>
      </c>
      <c r="R10" s="40">
        <f t="shared" si="6"/>
        <v>189.98181818181814</v>
      </c>
      <c r="S10" s="41">
        <f t="shared" si="7"/>
        <v>2.555255454545454</v>
      </c>
      <c r="T10" s="40">
        <f t="shared" si="8"/>
        <v>209.68363636363637</v>
      </c>
      <c r="U10" s="41">
        <f t="shared" si="9"/>
        <v>2.820244909090909</v>
      </c>
    </row>
    <row r="11" spans="1:21" x14ac:dyDescent="0.25">
      <c r="A11" s="14" t="s">
        <v>11</v>
      </c>
      <c r="B11" s="8" t="s">
        <v>51</v>
      </c>
      <c r="C11" s="9" t="s">
        <v>50</v>
      </c>
      <c r="D11" s="8">
        <v>274</v>
      </c>
      <c r="E11" s="9">
        <v>92</v>
      </c>
      <c r="F11" s="11">
        <f t="shared" si="0"/>
        <v>137</v>
      </c>
      <c r="G11" s="11">
        <f t="shared" si="1"/>
        <v>46</v>
      </c>
      <c r="H11" s="11">
        <f t="shared" si="2"/>
        <v>46.580000000000005</v>
      </c>
      <c r="I11" s="11">
        <f t="shared" si="3"/>
        <v>15.64</v>
      </c>
      <c r="J11" s="9">
        <v>1.1000000000000001</v>
      </c>
      <c r="K11" s="9">
        <v>3</v>
      </c>
      <c r="L11" s="9">
        <v>4</v>
      </c>
      <c r="M11" s="10">
        <v>1.7</v>
      </c>
      <c r="N11" s="10">
        <v>6</v>
      </c>
      <c r="O11" s="10">
        <v>8</v>
      </c>
      <c r="P11" s="11">
        <f t="shared" si="4"/>
        <v>30738.678218181813</v>
      </c>
      <c r="Q11" s="12">
        <f t="shared" si="5"/>
        <v>413.4352220345454</v>
      </c>
      <c r="R11" s="40">
        <f t="shared" si="6"/>
        <v>139.32</v>
      </c>
      <c r="S11" s="41">
        <f t="shared" si="7"/>
        <v>1.8738539999999999</v>
      </c>
      <c r="T11" s="40">
        <f t="shared" si="8"/>
        <v>156.20727272727271</v>
      </c>
      <c r="U11" s="41">
        <f t="shared" si="9"/>
        <v>2.1009878181818178</v>
      </c>
    </row>
    <row r="12" spans="1:21" x14ac:dyDescent="0.25">
      <c r="A12" s="14" t="s">
        <v>12</v>
      </c>
      <c r="B12" s="8" t="s">
        <v>36</v>
      </c>
      <c r="C12" s="9" t="s">
        <v>52</v>
      </c>
      <c r="D12" s="8">
        <v>44</v>
      </c>
      <c r="E12" s="9">
        <v>73</v>
      </c>
      <c r="F12" s="11">
        <f t="shared" si="0"/>
        <v>22</v>
      </c>
      <c r="G12" s="11">
        <f t="shared" si="1"/>
        <v>36.5</v>
      </c>
      <c r="H12" s="11">
        <f t="shared" si="2"/>
        <v>7.48</v>
      </c>
      <c r="I12" s="11">
        <f t="shared" si="3"/>
        <v>12.41</v>
      </c>
      <c r="J12" s="9">
        <v>1.1000000000000001</v>
      </c>
      <c r="K12" s="9">
        <v>6</v>
      </c>
      <c r="L12" s="9">
        <v>7</v>
      </c>
      <c r="M12" s="10">
        <v>1.1000000000000001</v>
      </c>
      <c r="N12" s="10">
        <v>5</v>
      </c>
      <c r="O12" s="10">
        <v>6</v>
      </c>
      <c r="P12" s="11">
        <f t="shared" ref="P12:P43" si="10">(((J12/$B$3+$B$2/60*$D$4)*F12+(M12/$B$3+$B$2/60*$D$4)*G12)+((J12/$B$3+$B$2/60*$D$4)*H12/$F$4+(M12/$B$3+$B$2/60*$D$4)*I12/$F$4)*(1-$D$3)*$F$2*$F$5)</f>
        <v>1398.6998999999996</v>
      </c>
      <c r="Q12" s="12">
        <f t="shared" ref="Q12:Q43" si="11">P12*$B$4/2000</f>
        <v>18.812513654999997</v>
      </c>
      <c r="R12" s="40">
        <f t="shared" si="6"/>
        <v>139.32</v>
      </c>
      <c r="S12" s="41">
        <f t="shared" si="7"/>
        <v>1.8738539999999999</v>
      </c>
      <c r="T12" s="40">
        <f t="shared" si="8"/>
        <v>139.32</v>
      </c>
      <c r="U12" s="41">
        <f t="shared" si="9"/>
        <v>1.8738539999999999</v>
      </c>
    </row>
    <row r="13" spans="1:21" x14ac:dyDescent="0.25">
      <c r="A13" s="14" t="s">
        <v>13</v>
      </c>
      <c r="B13" s="8" t="s">
        <v>51</v>
      </c>
      <c r="C13" s="9" t="s">
        <v>50</v>
      </c>
      <c r="D13" s="15"/>
      <c r="E13" s="9">
        <v>108</v>
      </c>
      <c r="F13" s="11">
        <f t="shared" si="0"/>
        <v>0</v>
      </c>
      <c r="G13" s="11">
        <f t="shared" si="1"/>
        <v>54</v>
      </c>
      <c r="H13" s="11">
        <f t="shared" si="2"/>
        <v>0</v>
      </c>
      <c r="I13" s="11">
        <f t="shared" si="3"/>
        <v>18.360000000000003</v>
      </c>
      <c r="J13" s="9">
        <v>2.2000000000000002</v>
      </c>
      <c r="K13" s="9">
        <v>8</v>
      </c>
      <c r="L13" s="9">
        <v>11</v>
      </c>
      <c r="M13" s="10">
        <v>2.8</v>
      </c>
      <c r="N13" s="10">
        <v>8</v>
      </c>
      <c r="O13" s="10">
        <v>12</v>
      </c>
      <c r="P13" s="11">
        <f t="shared" si="10"/>
        <v>1734.5182909090911</v>
      </c>
      <c r="Q13" s="12">
        <f t="shared" si="11"/>
        <v>23.329271012727272</v>
      </c>
      <c r="R13" s="40">
        <f t="shared" si="6"/>
        <v>170.28</v>
      </c>
      <c r="S13" s="41">
        <f t="shared" si="7"/>
        <v>2.2902659999999999</v>
      </c>
      <c r="T13" s="40">
        <f t="shared" si="8"/>
        <v>187.16727272727272</v>
      </c>
      <c r="U13" s="41">
        <f t="shared" si="9"/>
        <v>2.517399818181818</v>
      </c>
    </row>
    <row r="14" spans="1:21" x14ac:dyDescent="0.25">
      <c r="A14" s="14" t="s">
        <v>14</v>
      </c>
      <c r="B14" s="8" t="s">
        <v>51</v>
      </c>
      <c r="C14" s="9" t="s">
        <v>50</v>
      </c>
      <c r="D14" s="8">
        <v>120</v>
      </c>
      <c r="E14" s="9">
        <v>100</v>
      </c>
      <c r="F14" s="11">
        <f t="shared" si="0"/>
        <v>60</v>
      </c>
      <c r="G14" s="11">
        <f t="shared" si="1"/>
        <v>50</v>
      </c>
      <c r="H14" s="11">
        <f t="shared" si="2"/>
        <v>20.400000000000002</v>
      </c>
      <c r="I14" s="11">
        <f t="shared" si="3"/>
        <v>17</v>
      </c>
      <c r="J14" s="9">
        <v>1.5</v>
      </c>
      <c r="K14" s="9">
        <v>5</v>
      </c>
      <c r="L14" s="9">
        <v>8</v>
      </c>
      <c r="M14" s="10">
        <v>1.5</v>
      </c>
      <c r="N14" s="10">
        <v>5</v>
      </c>
      <c r="O14" s="10">
        <v>8</v>
      </c>
      <c r="P14" s="11">
        <f t="shared" si="10"/>
        <v>2842.5619999999994</v>
      </c>
      <c r="Q14" s="12">
        <f t="shared" si="11"/>
        <v>38.23245889999999</v>
      </c>
      <c r="R14" s="40">
        <f t="shared" si="6"/>
        <v>150.5781818181818</v>
      </c>
      <c r="S14" s="41">
        <f t="shared" si="7"/>
        <v>2.0252765454545449</v>
      </c>
      <c r="T14" s="40">
        <f t="shared" si="8"/>
        <v>150.5781818181818</v>
      </c>
      <c r="U14" s="41">
        <f t="shared" si="9"/>
        <v>2.0252765454545449</v>
      </c>
    </row>
    <row r="15" spans="1:21" x14ac:dyDescent="0.25">
      <c r="A15" s="14" t="s">
        <v>15</v>
      </c>
      <c r="B15" s="8" t="s">
        <v>51</v>
      </c>
      <c r="C15" s="9" t="s">
        <v>50</v>
      </c>
      <c r="D15" s="8">
        <v>115</v>
      </c>
      <c r="E15" s="9">
        <v>79</v>
      </c>
      <c r="F15" s="11">
        <f t="shared" si="0"/>
        <v>57.5</v>
      </c>
      <c r="G15" s="11">
        <f t="shared" si="1"/>
        <v>39.5</v>
      </c>
      <c r="H15" s="11">
        <f t="shared" si="2"/>
        <v>19.55</v>
      </c>
      <c r="I15" s="11">
        <f t="shared" si="3"/>
        <v>13.430000000000001</v>
      </c>
      <c r="J15" s="9">
        <v>1</v>
      </c>
      <c r="K15" s="9">
        <v>3</v>
      </c>
      <c r="L15" s="9">
        <v>5</v>
      </c>
      <c r="M15" s="10">
        <v>1</v>
      </c>
      <c r="N15" s="10">
        <v>3</v>
      </c>
      <c r="O15" s="10">
        <v>6</v>
      </c>
      <c r="P15" s="11">
        <f t="shared" si="10"/>
        <v>2272.3590363636363</v>
      </c>
      <c r="Q15" s="12">
        <f t="shared" si="11"/>
        <v>30.563229039090906</v>
      </c>
      <c r="R15" s="40">
        <f t="shared" si="6"/>
        <v>136.50545454545454</v>
      </c>
      <c r="S15" s="41">
        <f t="shared" si="7"/>
        <v>1.8359983636363633</v>
      </c>
      <c r="T15" s="40">
        <f t="shared" si="8"/>
        <v>136.50545454545454</v>
      </c>
      <c r="U15" s="41">
        <f t="shared" si="9"/>
        <v>1.8359983636363633</v>
      </c>
    </row>
    <row r="16" spans="1:21" x14ac:dyDescent="0.25">
      <c r="A16" s="14" t="s">
        <v>16</v>
      </c>
      <c r="B16" s="8" t="s">
        <v>51</v>
      </c>
      <c r="C16" s="9" t="s">
        <v>50</v>
      </c>
      <c r="D16" s="8">
        <v>129</v>
      </c>
      <c r="E16" s="9">
        <v>92</v>
      </c>
      <c r="F16" s="11">
        <f t="shared" si="0"/>
        <v>64.5</v>
      </c>
      <c r="G16" s="11">
        <f t="shared" si="1"/>
        <v>46</v>
      </c>
      <c r="H16" s="11">
        <f t="shared" si="2"/>
        <v>21.930000000000003</v>
      </c>
      <c r="I16" s="11">
        <f t="shared" si="3"/>
        <v>15.64</v>
      </c>
      <c r="J16" s="9">
        <v>1.9</v>
      </c>
      <c r="K16" s="9">
        <v>5</v>
      </c>
      <c r="L16" s="9">
        <v>10</v>
      </c>
      <c r="M16" s="10">
        <v>1.5</v>
      </c>
      <c r="N16" s="10">
        <v>4</v>
      </c>
      <c r="O16" s="10">
        <v>8</v>
      </c>
      <c r="P16" s="11">
        <f t="shared" si="10"/>
        <v>2980.1014272727275</v>
      </c>
      <c r="Q16" s="12">
        <f t="shared" si="11"/>
        <v>40.082364196818183</v>
      </c>
      <c r="R16" s="40">
        <f t="shared" si="6"/>
        <v>161.83636363636364</v>
      </c>
      <c r="S16" s="41">
        <f t="shared" si="7"/>
        <v>2.1766990909090911</v>
      </c>
      <c r="T16" s="40">
        <f t="shared" si="8"/>
        <v>150.5781818181818</v>
      </c>
      <c r="U16" s="41">
        <f t="shared" si="9"/>
        <v>2.0252765454545449</v>
      </c>
    </row>
    <row r="17" spans="1:21" x14ac:dyDescent="0.25">
      <c r="A17" s="14" t="s">
        <v>17</v>
      </c>
      <c r="B17" s="8" t="s">
        <v>36</v>
      </c>
      <c r="C17" s="9" t="s">
        <v>52</v>
      </c>
      <c r="D17" s="8">
        <v>44</v>
      </c>
      <c r="E17" s="9">
        <v>40</v>
      </c>
      <c r="F17" s="11">
        <f t="shared" si="0"/>
        <v>22</v>
      </c>
      <c r="G17" s="11">
        <f t="shared" si="1"/>
        <v>20</v>
      </c>
      <c r="H17" s="11">
        <f t="shared" si="2"/>
        <v>7.48</v>
      </c>
      <c r="I17" s="11">
        <f t="shared" si="3"/>
        <v>6.8000000000000007</v>
      </c>
      <c r="J17" s="9">
        <v>2.1</v>
      </c>
      <c r="K17" s="9">
        <v>7</v>
      </c>
      <c r="L17" s="9">
        <v>8</v>
      </c>
      <c r="M17" s="10">
        <v>1.3</v>
      </c>
      <c r="N17" s="10">
        <v>6</v>
      </c>
      <c r="O17" s="10">
        <v>6</v>
      </c>
      <c r="P17" s="11">
        <f t="shared" si="10"/>
        <v>1129.7795272727274</v>
      </c>
      <c r="Q17" s="12">
        <f t="shared" si="11"/>
        <v>15.195534641818181</v>
      </c>
      <c r="R17" s="40">
        <f t="shared" si="6"/>
        <v>167.46545454545452</v>
      </c>
      <c r="S17" s="41">
        <f t="shared" si="7"/>
        <v>2.2524103636363635</v>
      </c>
      <c r="T17" s="40">
        <f t="shared" si="8"/>
        <v>144.9490909090909</v>
      </c>
      <c r="U17" s="41">
        <f t="shared" si="9"/>
        <v>1.9495652727272725</v>
      </c>
    </row>
    <row r="18" spans="1:21" x14ac:dyDescent="0.25">
      <c r="A18" s="14" t="s">
        <v>18</v>
      </c>
      <c r="B18" s="8" t="s">
        <v>51</v>
      </c>
      <c r="C18" s="9" t="s">
        <v>50</v>
      </c>
      <c r="D18" s="8">
        <v>122</v>
      </c>
      <c r="E18" s="9">
        <v>55</v>
      </c>
      <c r="F18" s="11">
        <f t="shared" si="0"/>
        <v>61</v>
      </c>
      <c r="G18" s="11">
        <f t="shared" si="1"/>
        <v>27.5</v>
      </c>
      <c r="H18" s="11">
        <f t="shared" si="2"/>
        <v>20.740000000000002</v>
      </c>
      <c r="I18" s="11">
        <f t="shared" si="3"/>
        <v>9.3500000000000014</v>
      </c>
      <c r="J18" s="9">
        <v>2.2000000000000002</v>
      </c>
      <c r="K18" s="9">
        <v>6</v>
      </c>
      <c r="L18" s="9">
        <v>12</v>
      </c>
      <c r="M18" s="10">
        <v>1.8</v>
      </c>
      <c r="N18" s="10">
        <v>6</v>
      </c>
      <c r="O18" s="10">
        <v>10</v>
      </c>
      <c r="P18" s="11">
        <f t="shared" si="10"/>
        <v>2533.0681000000004</v>
      </c>
      <c r="Q18" s="12">
        <f t="shared" si="11"/>
        <v>34.069765945000007</v>
      </c>
      <c r="R18" s="40">
        <f t="shared" si="6"/>
        <v>170.28</v>
      </c>
      <c r="S18" s="41">
        <f t="shared" si="7"/>
        <v>2.2902659999999999</v>
      </c>
      <c r="T18" s="40">
        <f t="shared" si="8"/>
        <v>159.02181818181819</v>
      </c>
      <c r="U18" s="41">
        <f t="shared" si="9"/>
        <v>2.1388434545454547</v>
      </c>
    </row>
    <row r="19" spans="1:21" x14ac:dyDescent="0.25">
      <c r="A19" s="14" t="s">
        <v>19</v>
      </c>
      <c r="B19" s="8" t="s">
        <v>36</v>
      </c>
      <c r="C19" s="9" t="s">
        <v>52</v>
      </c>
      <c r="D19" s="8">
        <v>117</v>
      </c>
      <c r="E19" s="9">
        <v>115</v>
      </c>
      <c r="F19" s="11">
        <f t="shared" si="0"/>
        <v>58.5</v>
      </c>
      <c r="G19" s="11">
        <f t="shared" si="1"/>
        <v>57.5</v>
      </c>
      <c r="H19" s="11">
        <f t="shared" si="2"/>
        <v>19.89</v>
      </c>
      <c r="I19" s="11">
        <f t="shared" si="3"/>
        <v>19.55</v>
      </c>
      <c r="J19" s="9">
        <v>1.1000000000000001</v>
      </c>
      <c r="K19" s="9">
        <v>4</v>
      </c>
      <c r="L19" s="9">
        <v>4</v>
      </c>
      <c r="M19" s="10">
        <v>0.9</v>
      </c>
      <c r="N19" s="10">
        <v>4</v>
      </c>
      <c r="O19" s="10">
        <v>6</v>
      </c>
      <c r="P19" s="11">
        <f t="shared" si="10"/>
        <v>2717.9433090909097</v>
      </c>
      <c r="Q19" s="12">
        <f t="shared" si="11"/>
        <v>36.556337507272737</v>
      </c>
      <c r="R19" s="40">
        <f t="shared" si="6"/>
        <v>139.32</v>
      </c>
      <c r="S19" s="41">
        <f t="shared" si="7"/>
        <v>1.8738539999999999</v>
      </c>
      <c r="T19" s="40">
        <f t="shared" si="8"/>
        <v>133.69090909090909</v>
      </c>
      <c r="U19" s="41">
        <f t="shared" si="9"/>
        <v>1.7981427272727271</v>
      </c>
    </row>
    <row r="20" spans="1:21" x14ac:dyDescent="0.25">
      <c r="A20" s="14" t="s">
        <v>20</v>
      </c>
      <c r="B20" s="8" t="s">
        <v>36</v>
      </c>
      <c r="C20" s="9" t="s">
        <v>50</v>
      </c>
      <c r="D20" s="8">
        <v>170</v>
      </c>
      <c r="E20" s="9">
        <v>181</v>
      </c>
      <c r="F20" s="11">
        <f t="shared" si="0"/>
        <v>85</v>
      </c>
      <c r="G20" s="11">
        <f t="shared" si="1"/>
        <v>90.5</v>
      </c>
      <c r="H20" s="11">
        <f t="shared" si="2"/>
        <v>28.900000000000002</v>
      </c>
      <c r="I20" s="11">
        <f t="shared" si="3"/>
        <v>30.770000000000003</v>
      </c>
      <c r="J20" s="9">
        <v>1.7</v>
      </c>
      <c r="K20" s="9">
        <v>7</v>
      </c>
      <c r="L20" s="9">
        <v>8</v>
      </c>
      <c r="M20" s="10">
        <v>1.5</v>
      </c>
      <c r="N20" s="10">
        <v>6</v>
      </c>
      <c r="O20" s="10">
        <v>9</v>
      </c>
      <c r="P20" s="11">
        <f t="shared" si="10"/>
        <v>4617.2915545454553</v>
      </c>
      <c r="Q20" s="12">
        <f t="shared" si="11"/>
        <v>62.102571408636372</v>
      </c>
      <c r="R20" s="40">
        <f t="shared" si="6"/>
        <v>156.20727272727271</v>
      </c>
      <c r="S20" s="41">
        <f t="shared" si="7"/>
        <v>2.1009878181818178</v>
      </c>
      <c r="T20" s="40">
        <f t="shared" si="8"/>
        <v>150.5781818181818</v>
      </c>
      <c r="U20" s="41">
        <f t="shared" si="9"/>
        <v>2.0252765454545449</v>
      </c>
    </row>
    <row r="21" spans="1:21" x14ac:dyDescent="0.25">
      <c r="A21" s="14" t="s">
        <v>21</v>
      </c>
      <c r="B21" s="8" t="s">
        <v>51</v>
      </c>
      <c r="C21" s="9" t="s">
        <v>50</v>
      </c>
      <c r="D21" s="15"/>
      <c r="E21" s="9">
        <v>122</v>
      </c>
      <c r="F21" s="11">
        <f t="shared" si="0"/>
        <v>0</v>
      </c>
      <c r="G21" s="11">
        <f t="shared" si="1"/>
        <v>61</v>
      </c>
      <c r="H21" s="11">
        <f t="shared" si="2"/>
        <v>0</v>
      </c>
      <c r="I21" s="11">
        <f t="shared" si="3"/>
        <v>20.740000000000002</v>
      </c>
      <c r="J21" s="9">
        <v>1.9</v>
      </c>
      <c r="K21" s="9">
        <v>6</v>
      </c>
      <c r="L21" s="9">
        <v>11</v>
      </c>
      <c r="M21" s="10">
        <v>2.6</v>
      </c>
      <c r="N21" s="10">
        <v>7</v>
      </c>
      <c r="O21" s="10">
        <v>13</v>
      </c>
      <c r="P21" s="11">
        <f t="shared" si="10"/>
        <v>1900.4350363636363</v>
      </c>
      <c r="Q21" s="12">
        <f t="shared" si="11"/>
        <v>25.560851239090905</v>
      </c>
      <c r="R21" s="40">
        <f t="shared" si="6"/>
        <v>161.83636363636364</v>
      </c>
      <c r="S21" s="41">
        <f t="shared" si="7"/>
        <v>2.1766990909090911</v>
      </c>
      <c r="T21" s="40">
        <f t="shared" si="8"/>
        <v>181.53818181818178</v>
      </c>
      <c r="U21" s="41">
        <f t="shared" si="9"/>
        <v>2.4416885454545452</v>
      </c>
    </row>
    <row r="22" spans="1:21" x14ac:dyDescent="0.25">
      <c r="A22" s="14" t="s">
        <v>22</v>
      </c>
      <c r="B22" s="8" t="s">
        <v>51</v>
      </c>
      <c r="C22" s="9" t="s">
        <v>50</v>
      </c>
      <c r="D22" s="8">
        <v>101</v>
      </c>
      <c r="E22" s="9">
        <v>26</v>
      </c>
      <c r="F22" s="11">
        <f t="shared" si="0"/>
        <v>50.5</v>
      </c>
      <c r="G22" s="11">
        <f t="shared" si="1"/>
        <v>13</v>
      </c>
      <c r="H22" s="11">
        <f t="shared" si="2"/>
        <v>17.170000000000002</v>
      </c>
      <c r="I22" s="11">
        <f t="shared" si="3"/>
        <v>4.42</v>
      </c>
      <c r="J22" s="9">
        <v>2</v>
      </c>
      <c r="K22" s="9">
        <v>5</v>
      </c>
      <c r="L22" s="9">
        <v>12</v>
      </c>
      <c r="M22" s="10">
        <v>1.7</v>
      </c>
      <c r="N22" s="10">
        <v>5</v>
      </c>
      <c r="O22" s="10">
        <v>9</v>
      </c>
      <c r="P22" s="11">
        <f t="shared" si="10"/>
        <v>1775.4540818181822</v>
      </c>
      <c r="Q22" s="12">
        <f t="shared" si="11"/>
        <v>23.879857400454547</v>
      </c>
      <c r="R22" s="40">
        <f t="shared" si="6"/>
        <v>164.65090909090907</v>
      </c>
      <c r="S22" s="41">
        <f t="shared" si="7"/>
        <v>2.2145547272727266</v>
      </c>
      <c r="T22" s="40">
        <f t="shared" si="8"/>
        <v>156.20727272727271</v>
      </c>
      <c r="U22" s="41">
        <f t="shared" si="9"/>
        <v>2.1009878181818178</v>
      </c>
    </row>
    <row r="23" spans="1:21" x14ac:dyDescent="0.25">
      <c r="A23" s="14" t="s">
        <v>23</v>
      </c>
      <c r="B23" s="8" t="s">
        <v>51</v>
      </c>
      <c r="C23" s="9" t="s">
        <v>50</v>
      </c>
      <c r="D23" s="8">
        <v>189</v>
      </c>
      <c r="E23" s="9">
        <v>140</v>
      </c>
      <c r="F23" s="11">
        <f t="shared" si="0"/>
        <v>94.5</v>
      </c>
      <c r="G23" s="11">
        <f t="shared" si="1"/>
        <v>70</v>
      </c>
      <c r="H23" s="11">
        <f t="shared" si="2"/>
        <v>32.130000000000003</v>
      </c>
      <c r="I23" s="11">
        <f t="shared" si="3"/>
        <v>23.8</v>
      </c>
      <c r="J23" s="9">
        <v>1.2</v>
      </c>
      <c r="K23" s="9">
        <v>4</v>
      </c>
      <c r="L23" s="9">
        <v>5</v>
      </c>
      <c r="M23" s="10">
        <v>0.6</v>
      </c>
      <c r="N23" s="10">
        <v>2</v>
      </c>
      <c r="O23" s="10">
        <v>3</v>
      </c>
      <c r="P23" s="11">
        <f t="shared" si="10"/>
        <v>3809.6851545454542</v>
      </c>
      <c r="Q23" s="12">
        <f t="shared" si="11"/>
        <v>51.240265328636355</v>
      </c>
      <c r="R23" s="40">
        <f t="shared" si="6"/>
        <v>142.13454545454545</v>
      </c>
      <c r="S23" s="41">
        <f t="shared" si="7"/>
        <v>1.9117096363636361</v>
      </c>
      <c r="T23" s="40">
        <f t="shared" si="8"/>
        <v>125.24727272727272</v>
      </c>
      <c r="U23" s="41">
        <f t="shared" si="9"/>
        <v>1.684575818181818</v>
      </c>
    </row>
    <row r="24" spans="1:21" x14ac:dyDescent="0.25">
      <c r="A24" s="14" t="s">
        <v>24</v>
      </c>
      <c r="B24" s="8" t="s">
        <v>36</v>
      </c>
      <c r="C24" s="9" t="s">
        <v>52</v>
      </c>
      <c r="D24" s="8">
        <v>59</v>
      </c>
      <c r="E24" s="9">
        <v>57</v>
      </c>
      <c r="F24" s="11">
        <f t="shared" si="0"/>
        <v>29.5</v>
      </c>
      <c r="G24" s="11">
        <f t="shared" si="1"/>
        <v>28.5</v>
      </c>
      <c r="H24" s="11">
        <f t="shared" si="2"/>
        <v>10.030000000000001</v>
      </c>
      <c r="I24" s="11">
        <f t="shared" si="3"/>
        <v>9.6900000000000013</v>
      </c>
      <c r="J24" s="9">
        <v>2.2999999999999998</v>
      </c>
      <c r="K24" s="9">
        <v>8</v>
      </c>
      <c r="L24" s="9">
        <v>11</v>
      </c>
      <c r="M24" s="10">
        <v>1</v>
      </c>
      <c r="N24" s="10">
        <v>4</v>
      </c>
      <c r="O24" s="10">
        <v>5</v>
      </c>
      <c r="P24" s="11">
        <f t="shared" si="10"/>
        <v>1543.9676181818184</v>
      </c>
      <c r="Q24" s="12">
        <f t="shared" si="11"/>
        <v>20.766364464545454</v>
      </c>
      <c r="R24" s="40">
        <f t="shared" si="6"/>
        <v>173.09454545454545</v>
      </c>
      <c r="S24" s="41">
        <f t="shared" si="7"/>
        <v>2.3281216363636363</v>
      </c>
      <c r="T24" s="40">
        <f t="shared" si="8"/>
        <v>136.50545454545454</v>
      </c>
      <c r="U24" s="41">
        <f t="shared" si="9"/>
        <v>1.8359983636363633</v>
      </c>
    </row>
    <row r="25" spans="1:21" x14ac:dyDescent="0.25">
      <c r="A25" s="14" t="s">
        <v>25</v>
      </c>
      <c r="B25" s="8" t="s">
        <v>53</v>
      </c>
      <c r="C25" s="9" t="s">
        <v>52</v>
      </c>
      <c r="D25" s="8">
        <v>0</v>
      </c>
      <c r="E25" s="9">
        <v>16</v>
      </c>
      <c r="F25" s="11">
        <f t="shared" si="0"/>
        <v>0</v>
      </c>
      <c r="G25" s="11">
        <f t="shared" si="1"/>
        <v>8</v>
      </c>
      <c r="H25" s="11">
        <f t="shared" si="2"/>
        <v>0</v>
      </c>
      <c r="I25" s="11">
        <f t="shared" si="3"/>
        <v>2.72</v>
      </c>
      <c r="J25" s="9">
        <v>1.3</v>
      </c>
      <c r="K25" s="9">
        <v>6</v>
      </c>
      <c r="L25" s="9">
        <v>8</v>
      </c>
      <c r="M25" s="10">
        <v>0.4</v>
      </c>
      <c r="N25" s="10">
        <v>3</v>
      </c>
      <c r="O25" s="10">
        <v>4</v>
      </c>
      <c r="P25" s="11">
        <f t="shared" si="10"/>
        <v>164.22618181818183</v>
      </c>
      <c r="Q25" s="12">
        <f t="shared" si="11"/>
        <v>2.2088421454545455</v>
      </c>
      <c r="R25" s="40">
        <f t="shared" si="6"/>
        <v>144.9490909090909</v>
      </c>
      <c r="S25" s="41">
        <f t="shared" si="7"/>
        <v>1.9495652727272725</v>
      </c>
      <c r="T25" s="40">
        <f t="shared" si="8"/>
        <v>119.61818181818182</v>
      </c>
      <c r="U25" s="41">
        <f t="shared" si="9"/>
        <v>1.6088645454545454</v>
      </c>
    </row>
    <row r="26" spans="1:21" x14ac:dyDescent="0.25">
      <c r="A26" s="14" t="s">
        <v>26</v>
      </c>
      <c r="B26" s="8" t="s">
        <v>51</v>
      </c>
      <c r="C26" s="9" t="s">
        <v>50</v>
      </c>
      <c r="D26" s="8">
        <v>103</v>
      </c>
      <c r="E26" s="9">
        <v>62</v>
      </c>
      <c r="F26" s="11">
        <f t="shared" si="0"/>
        <v>51.5</v>
      </c>
      <c r="G26" s="11">
        <f t="shared" si="1"/>
        <v>31</v>
      </c>
      <c r="H26" s="11">
        <f t="shared" si="2"/>
        <v>17.510000000000002</v>
      </c>
      <c r="I26" s="11">
        <f t="shared" si="3"/>
        <v>10.540000000000001</v>
      </c>
      <c r="J26" s="9">
        <v>1.6</v>
      </c>
      <c r="K26" s="9">
        <v>6</v>
      </c>
      <c r="L26" s="9">
        <v>9</v>
      </c>
      <c r="M26" s="10">
        <v>1.2</v>
      </c>
      <c r="N26" s="10">
        <v>4</v>
      </c>
      <c r="O26" s="10">
        <v>6</v>
      </c>
      <c r="P26" s="11">
        <f t="shared" si="10"/>
        <v>2111.8762454545458</v>
      </c>
      <c r="Q26" s="12">
        <f t="shared" si="11"/>
        <v>28.404735501363639</v>
      </c>
      <c r="R26" s="40">
        <f t="shared" si="6"/>
        <v>153.39272727272729</v>
      </c>
      <c r="S26" s="41">
        <f t="shared" si="7"/>
        <v>2.0631321818181818</v>
      </c>
      <c r="T26" s="40">
        <f t="shared" si="8"/>
        <v>142.13454545454545</v>
      </c>
      <c r="U26" s="41">
        <f t="shared" si="9"/>
        <v>1.9117096363636361</v>
      </c>
    </row>
    <row r="27" spans="1:21" x14ac:dyDescent="0.25">
      <c r="A27" s="14" t="s">
        <v>27</v>
      </c>
      <c r="B27" s="8" t="s">
        <v>51</v>
      </c>
      <c r="C27" s="9" t="s">
        <v>50</v>
      </c>
      <c r="D27" s="8">
        <v>100</v>
      </c>
      <c r="E27" s="9">
        <v>175</v>
      </c>
      <c r="F27" s="11">
        <f t="shared" si="0"/>
        <v>50</v>
      </c>
      <c r="G27" s="11">
        <f t="shared" si="1"/>
        <v>87.5</v>
      </c>
      <c r="H27" s="11">
        <f t="shared" si="2"/>
        <v>17</v>
      </c>
      <c r="I27" s="11">
        <f t="shared" si="3"/>
        <v>29.750000000000004</v>
      </c>
      <c r="J27" s="9">
        <v>1.9</v>
      </c>
      <c r="K27" s="9">
        <v>6</v>
      </c>
      <c r="L27" s="9">
        <v>9</v>
      </c>
      <c r="M27" s="10">
        <v>1.9</v>
      </c>
      <c r="N27" s="10">
        <v>6</v>
      </c>
      <c r="O27" s="10">
        <v>10</v>
      </c>
      <c r="P27" s="11">
        <f t="shared" si="10"/>
        <v>3818.8624999999997</v>
      </c>
      <c r="Q27" s="12">
        <f t="shared" si="11"/>
        <v>51.363700624999993</v>
      </c>
      <c r="R27" s="40">
        <f t="shared" si="6"/>
        <v>161.83636363636364</v>
      </c>
      <c r="S27" s="41">
        <f t="shared" si="7"/>
        <v>2.1766990909090911</v>
      </c>
      <c r="T27" s="40">
        <f t="shared" si="8"/>
        <v>161.83636363636364</v>
      </c>
      <c r="U27" s="41">
        <f t="shared" si="9"/>
        <v>2.1766990909090911</v>
      </c>
    </row>
    <row r="28" spans="1:21" x14ac:dyDescent="0.25">
      <c r="A28" s="14" t="s">
        <v>28</v>
      </c>
      <c r="B28" s="8" t="s">
        <v>51</v>
      </c>
      <c r="C28" s="9" t="s">
        <v>50</v>
      </c>
      <c r="D28" s="8">
        <v>112</v>
      </c>
      <c r="E28" s="9">
        <v>30</v>
      </c>
      <c r="F28" s="11">
        <f t="shared" si="0"/>
        <v>56</v>
      </c>
      <c r="G28" s="11">
        <f t="shared" si="1"/>
        <v>15</v>
      </c>
      <c r="H28" s="11">
        <f t="shared" si="2"/>
        <v>19.040000000000003</v>
      </c>
      <c r="I28" s="11">
        <f t="shared" si="3"/>
        <v>5.1000000000000005</v>
      </c>
      <c r="J28" s="9">
        <v>1.7</v>
      </c>
      <c r="K28" s="9">
        <v>6</v>
      </c>
      <c r="L28" s="9">
        <v>9</v>
      </c>
      <c r="M28" s="10">
        <v>1.3</v>
      </c>
      <c r="N28" s="10">
        <v>5</v>
      </c>
      <c r="O28" s="10">
        <v>7</v>
      </c>
      <c r="P28" s="11">
        <f t="shared" si="10"/>
        <v>1874.3520545454546</v>
      </c>
      <c r="Q28" s="12">
        <f t="shared" si="11"/>
        <v>25.210035133636364</v>
      </c>
      <c r="R28" s="40">
        <f t="shared" si="6"/>
        <v>156.20727272727271</v>
      </c>
      <c r="S28" s="41">
        <f t="shared" si="7"/>
        <v>2.1009878181818178</v>
      </c>
      <c r="T28" s="40">
        <f t="shared" si="8"/>
        <v>144.9490909090909</v>
      </c>
      <c r="U28" s="41">
        <f t="shared" si="9"/>
        <v>1.9495652727272725</v>
      </c>
    </row>
    <row r="29" spans="1:21" x14ac:dyDescent="0.25">
      <c r="A29" s="14" t="s">
        <v>29</v>
      </c>
      <c r="B29" s="8" t="s">
        <v>51</v>
      </c>
      <c r="C29" s="9" t="s">
        <v>50</v>
      </c>
      <c r="D29" s="15"/>
      <c r="E29" s="9">
        <v>59</v>
      </c>
      <c r="F29" s="11">
        <f t="shared" si="0"/>
        <v>0</v>
      </c>
      <c r="G29" s="11">
        <f t="shared" si="1"/>
        <v>29.5</v>
      </c>
      <c r="H29" s="11">
        <f t="shared" si="2"/>
        <v>0</v>
      </c>
      <c r="I29" s="11">
        <f t="shared" si="3"/>
        <v>10.030000000000001</v>
      </c>
      <c r="J29" s="9">
        <v>4</v>
      </c>
      <c r="K29" s="9">
        <v>10</v>
      </c>
      <c r="L29" s="9">
        <v>10</v>
      </c>
      <c r="M29" s="10">
        <v>3.7</v>
      </c>
      <c r="N29" s="10">
        <v>10</v>
      </c>
      <c r="O29" s="10">
        <v>10</v>
      </c>
      <c r="P29" s="11">
        <f t="shared" si="10"/>
        <v>1075.8022454545455</v>
      </c>
      <c r="Q29" s="12">
        <f t="shared" si="11"/>
        <v>14.469540201363635</v>
      </c>
      <c r="R29" s="40">
        <f t="shared" si="6"/>
        <v>220.94181818181818</v>
      </c>
      <c r="S29" s="41">
        <f t="shared" si="7"/>
        <v>2.9716674545454542</v>
      </c>
      <c r="T29" s="40">
        <f t="shared" si="8"/>
        <v>212.49818181818179</v>
      </c>
      <c r="U29" s="41">
        <f t="shared" si="9"/>
        <v>2.8581005454545449</v>
      </c>
    </row>
    <row r="30" spans="1:21" x14ac:dyDescent="0.25">
      <c r="A30" s="14" t="s">
        <v>30</v>
      </c>
      <c r="B30" s="8" t="s">
        <v>53</v>
      </c>
      <c r="C30" s="9" t="s">
        <v>52</v>
      </c>
      <c r="D30" s="8">
        <v>130</v>
      </c>
      <c r="E30" s="9">
        <v>195</v>
      </c>
      <c r="F30" s="11">
        <f t="shared" si="0"/>
        <v>65</v>
      </c>
      <c r="G30" s="11">
        <f t="shared" si="1"/>
        <v>97.5</v>
      </c>
      <c r="H30" s="11">
        <f t="shared" si="2"/>
        <v>22.1</v>
      </c>
      <c r="I30" s="11">
        <f t="shared" si="3"/>
        <v>33.150000000000006</v>
      </c>
      <c r="J30" s="9">
        <v>1.4</v>
      </c>
      <c r="K30" s="9">
        <v>5</v>
      </c>
      <c r="L30" s="9">
        <v>7</v>
      </c>
      <c r="M30" s="10">
        <v>1.3</v>
      </c>
      <c r="N30" s="10">
        <v>5</v>
      </c>
      <c r="O30" s="10">
        <v>6</v>
      </c>
      <c r="P30" s="11">
        <f t="shared" si="10"/>
        <v>4073.6545909090914</v>
      </c>
      <c r="Q30" s="12">
        <f t="shared" si="11"/>
        <v>54.790654247727275</v>
      </c>
      <c r="R30" s="40">
        <f t="shared" si="6"/>
        <v>147.76363636363635</v>
      </c>
      <c r="S30" s="41">
        <f t="shared" si="7"/>
        <v>1.9874209090909087</v>
      </c>
      <c r="T30" s="40">
        <f t="shared" si="8"/>
        <v>144.9490909090909</v>
      </c>
      <c r="U30" s="41">
        <f t="shared" si="9"/>
        <v>1.9495652727272725</v>
      </c>
    </row>
    <row r="31" spans="1:21" x14ac:dyDescent="0.25">
      <c r="A31" s="14" t="s">
        <v>31</v>
      </c>
      <c r="B31" s="8" t="s">
        <v>51</v>
      </c>
      <c r="C31" s="9" t="s">
        <v>50</v>
      </c>
      <c r="D31" s="8">
        <v>104</v>
      </c>
      <c r="E31" s="9">
        <v>54</v>
      </c>
      <c r="F31" s="11">
        <f t="shared" si="0"/>
        <v>52</v>
      </c>
      <c r="G31" s="11">
        <f t="shared" si="1"/>
        <v>27</v>
      </c>
      <c r="H31" s="11">
        <f t="shared" si="2"/>
        <v>17.68</v>
      </c>
      <c r="I31" s="11">
        <f t="shared" si="3"/>
        <v>9.1800000000000015</v>
      </c>
      <c r="J31" s="9">
        <v>0.7</v>
      </c>
      <c r="K31" s="9">
        <v>3</v>
      </c>
      <c r="L31" s="9">
        <v>5</v>
      </c>
      <c r="M31" s="10">
        <v>0.7</v>
      </c>
      <c r="N31" s="10">
        <v>2</v>
      </c>
      <c r="O31" s="10">
        <v>5</v>
      </c>
      <c r="P31" s="11">
        <f t="shared" si="10"/>
        <v>1736.2088545454542</v>
      </c>
      <c r="Q31" s="12">
        <f t="shared" si="11"/>
        <v>23.352009093636354</v>
      </c>
      <c r="R31" s="40">
        <f t="shared" si="6"/>
        <v>128.06181818181815</v>
      </c>
      <c r="S31" s="41">
        <f t="shared" si="7"/>
        <v>1.722431454545454</v>
      </c>
      <c r="T31" s="40">
        <f t="shared" si="8"/>
        <v>128.06181818181815</v>
      </c>
      <c r="U31" s="41">
        <f t="shared" si="9"/>
        <v>1.722431454545454</v>
      </c>
    </row>
    <row r="32" spans="1:21" x14ac:dyDescent="0.25">
      <c r="A32" s="14" t="s">
        <v>32</v>
      </c>
      <c r="B32" s="8" t="s">
        <v>51</v>
      </c>
      <c r="C32" s="9" t="s">
        <v>50</v>
      </c>
      <c r="D32" s="15"/>
      <c r="E32" s="9">
        <v>94</v>
      </c>
      <c r="F32" s="11">
        <f t="shared" si="0"/>
        <v>0</v>
      </c>
      <c r="G32" s="11">
        <f t="shared" si="1"/>
        <v>47</v>
      </c>
      <c r="H32" s="11">
        <f t="shared" si="2"/>
        <v>0</v>
      </c>
      <c r="I32" s="11">
        <f t="shared" si="3"/>
        <v>15.98</v>
      </c>
      <c r="J32" s="9">
        <v>1.6</v>
      </c>
      <c r="K32" s="9">
        <v>5</v>
      </c>
      <c r="L32" s="9">
        <v>8</v>
      </c>
      <c r="M32" s="10">
        <v>2.2999999999999998</v>
      </c>
      <c r="N32" s="10">
        <v>6</v>
      </c>
      <c r="O32" s="10">
        <v>10</v>
      </c>
      <c r="P32" s="11">
        <f t="shared" si="10"/>
        <v>1396.1640545454545</v>
      </c>
      <c r="Q32" s="12">
        <f t="shared" si="11"/>
        <v>18.778406533636364</v>
      </c>
      <c r="R32" s="40">
        <f t="shared" si="6"/>
        <v>153.39272727272729</v>
      </c>
      <c r="S32" s="41">
        <f t="shared" si="7"/>
        <v>2.0631321818181818</v>
      </c>
      <c r="T32" s="40">
        <f t="shared" si="8"/>
        <v>173.09454545454545</v>
      </c>
      <c r="U32" s="41">
        <f t="shared" si="9"/>
        <v>2.3281216363636363</v>
      </c>
    </row>
    <row r="33" spans="1:21" x14ac:dyDescent="0.25">
      <c r="A33" s="14" t="s">
        <v>33</v>
      </c>
      <c r="B33" s="8" t="s">
        <v>51</v>
      </c>
      <c r="C33" s="9" t="s">
        <v>50</v>
      </c>
      <c r="D33" s="8">
        <v>67</v>
      </c>
      <c r="E33" s="9">
        <v>114</v>
      </c>
      <c r="F33" s="11">
        <f t="shared" si="0"/>
        <v>33.5</v>
      </c>
      <c r="G33" s="11">
        <f t="shared" si="1"/>
        <v>57</v>
      </c>
      <c r="H33" s="11">
        <f t="shared" si="2"/>
        <v>11.39</v>
      </c>
      <c r="I33" s="11">
        <f t="shared" si="3"/>
        <v>19.380000000000003</v>
      </c>
      <c r="J33" s="9">
        <v>2.6</v>
      </c>
      <c r="K33" s="9">
        <v>7</v>
      </c>
      <c r="L33" s="9">
        <v>16</v>
      </c>
      <c r="M33" s="10">
        <v>2.2000000000000002</v>
      </c>
      <c r="N33" s="10">
        <v>6</v>
      </c>
      <c r="O33" s="10">
        <v>13</v>
      </c>
      <c r="P33" s="11">
        <f t="shared" si="10"/>
        <v>2709.369736363637</v>
      </c>
      <c r="Q33" s="12">
        <f t="shared" si="11"/>
        <v>36.441022954090911</v>
      </c>
      <c r="R33" s="40">
        <f t="shared" si="6"/>
        <v>181.53818181818178</v>
      </c>
      <c r="S33" s="41">
        <f t="shared" si="7"/>
        <v>2.4416885454545452</v>
      </c>
      <c r="T33" s="40">
        <f t="shared" si="8"/>
        <v>170.28</v>
      </c>
      <c r="U33" s="41">
        <f t="shared" si="9"/>
        <v>2.2902659999999999</v>
      </c>
    </row>
    <row r="34" spans="1:21" x14ac:dyDescent="0.25">
      <c r="A34" s="14" t="s">
        <v>34</v>
      </c>
      <c r="B34" s="8" t="s">
        <v>51</v>
      </c>
      <c r="C34" s="9" t="s">
        <v>50</v>
      </c>
      <c r="D34" s="8">
        <v>162</v>
      </c>
      <c r="E34" s="9">
        <v>97</v>
      </c>
      <c r="F34" s="11">
        <f t="shared" si="0"/>
        <v>81</v>
      </c>
      <c r="G34" s="11">
        <f t="shared" si="1"/>
        <v>48.5</v>
      </c>
      <c r="H34" s="11">
        <f t="shared" si="2"/>
        <v>27.540000000000003</v>
      </c>
      <c r="I34" s="11">
        <f t="shared" si="3"/>
        <v>16.490000000000002</v>
      </c>
      <c r="J34" s="9">
        <v>2</v>
      </c>
      <c r="K34" s="9">
        <v>7</v>
      </c>
      <c r="L34" s="9">
        <v>12</v>
      </c>
      <c r="M34" s="10">
        <v>1.5</v>
      </c>
      <c r="N34" s="10">
        <v>5</v>
      </c>
      <c r="O34" s="10">
        <v>8</v>
      </c>
      <c r="P34" s="11">
        <f t="shared" si="10"/>
        <v>3542.0930818181819</v>
      </c>
      <c r="Q34" s="12">
        <f t="shared" si="11"/>
        <v>47.641151950454542</v>
      </c>
      <c r="R34" s="40">
        <f t="shared" si="6"/>
        <v>164.65090909090907</v>
      </c>
      <c r="S34" s="41">
        <f t="shared" si="7"/>
        <v>2.2145547272727266</v>
      </c>
      <c r="T34" s="40">
        <f t="shared" si="8"/>
        <v>150.5781818181818</v>
      </c>
      <c r="U34" s="41">
        <f t="shared" si="9"/>
        <v>2.0252765454545449</v>
      </c>
    </row>
    <row r="35" spans="1:21" x14ac:dyDescent="0.25">
      <c r="A35" s="14" t="s">
        <v>35</v>
      </c>
      <c r="B35" s="8" t="s">
        <v>51</v>
      </c>
      <c r="C35" s="9" t="s">
        <v>50</v>
      </c>
      <c r="D35" s="8">
        <v>45</v>
      </c>
      <c r="E35" s="9">
        <v>83</v>
      </c>
      <c r="F35" s="11">
        <f t="shared" si="0"/>
        <v>22.5</v>
      </c>
      <c r="G35" s="11">
        <f t="shared" si="1"/>
        <v>41.5</v>
      </c>
      <c r="H35" s="11">
        <f t="shared" si="2"/>
        <v>7.65</v>
      </c>
      <c r="I35" s="11">
        <f t="shared" si="3"/>
        <v>14.110000000000001</v>
      </c>
      <c r="J35" s="9">
        <v>1.5</v>
      </c>
      <c r="K35" s="9">
        <v>5</v>
      </c>
      <c r="L35" s="9">
        <v>9</v>
      </c>
      <c r="M35" s="10">
        <v>1.6</v>
      </c>
      <c r="N35" s="10">
        <v>5</v>
      </c>
      <c r="O35" s="10">
        <v>9</v>
      </c>
      <c r="P35" s="11">
        <f t="shared" si="10"/>
        <v>1673.8995090909093</v>
      </c>
      <c r="Q35" s="12">
        <f t="shared" si="11"/>
        <v>22.513948397272728</v>
      </c>
      <c r="R35" s="40">
        <f t="shared" si="6"/>
        <v>150.5781818181818</v>
      </c>
      <c r="S35" s="41">
        <f t="shared" si="7"/>
        <v>2.0252765454545449</v>
      </c>
      <c r="T35" s="40">
        <f t="shared" si="8"/>
        <v>153.39272727272729</v>
      </c>
      <c r="U35" s="41">
        <f t="shared" si="9"/>
        <v>2.0631321818181818</v>
      </c>
    </row>
    <row r="36" spans="1:21" x14ac:dyDescent="0.25">
      <c r="A36" s="14" t="s">
        <v>36</v>
      </c>
      <c r="B36" s="8" t="s">
        <v>36</v>
      </c>
      <c r="C36" s="9" t="s">
        <v>52</v>
      </c>
      <c r="D36" s="8">
        <v>138</v>
      </c>
      <c r="E36" s="9">
        <v>128</v>
      </c>
      <c r="F36" s="11">
        <f t="shared" si="0"/>
        <v>69</v>
      </c>
      <c r="G36" s="11">
        <f t="shared" si="1"/>
        <v>64</v>
      </c>
      <c r="H36" s="11">
        <f t="shared" si="2"/>
        <v>23.46</v>
      </c>
      <c r="I36" s="11">
        <f t="shared" si="3"/>
        <v>21.76</v>
      </c>
      <c r="J36" s="9">
        <v>1.1000000000000001</v>
      </c>
      <c r="K36" s="9">
        <v>4</v>
      </c>
      <c r="L36" s="9">
        <v>2</v>
      </c>
      <c r="M36" s="10">
        <v>2.6</v>
      </c>
      <c r="N36" s="10">
        <v>8</v>
      </c>
      <c r="O36" s="10">
        <v>16</v>
      </c>
      <c r="P36" s="11">
        <f t="shared" si="10"/>
        <v>3643.6476545454543</v>
      </c>
      <c r="Q36" s="12">
        <f t="shared" si="11"/>
        <v>49.007060953636355</v>
      </c>
      <c r="R36" s="40">
        <f t="shared" si="6"/>
        <v>139.32</v>
      </c>
      <c r="S36" s="41">
        <f t="shared" si="7"/>
        <v>1.8738539999999999</v>
      </c>
      <c r="T36" s="40">
        <f t="shared" si="8"/>
        <v>181.53818181818178</v>
      </c>
      <c r="U36" s="41">
        <f t="shared" si="9"/>
        <v>2.4416885454545452</v>
      </c>
    </row>
    <row r="37" spans="1:21" x14ac:dyDescent="0.25">
      <c r="A37" s="14" t="s">
        <v>37</v>
      </c>
      <c r="B37" s="8" t="s">
        <v>53</v>
      </c>
      <c r="C37" s="9" t="s">
        <v>52</v>
      </c>
      <c r="D37" s="8">
        <v>86</v>
      </c>
      <c r="E37" s="9">
        <v>162</v>
      </c>
      <c r="F37" s="11">
        <f t="shared" si="0"/>
        <v>43</v>
      </c>
      <c r="G37" s="11">
        <f t="shared" si="1"/>
        <v>81</v>
      </c>
      <c r="H37" s="11">
        <f t="shared" si="2"/>
        <v>14.620000000000001</v>
      </c>
      <c r="I37" s="11">
        <f t="shared" si="3"/>
        <v>27.540000000000003</v>
      </c>
      <c r="J37" s="9">
        <v>1.2</v>
      </c>
      <c r="K37" s="9">
        <v>5</v>
      </c>
      <c r="L37" s="9">
        <v>7</v>
      </c>
      <c r="M37" s="10">
        <v>0.3</v>
      </c>
      <c r="N37" s="10">
        <v>2</v>
      </c>
      <c r="O37" s="10">
        <v>1</v>
      </c>
      <c r="P37" s="11">
        <f t="shared" si="10"/>
        <v>2672.5396000000001</v>
      </c>
      <c r="Q37" s="12">
        <f t="shared" si="11"/>
        <v>35.945657619999999</v>
      </c>
      <c r="R37" s="40">
        <f t="shared" si="6"/>
        <v>142.13454545454545</v>
      </c>
      <c r="S37" s="41">
        <f t="shared" si="7"/>
        <v>1.9117096363636361</v>
      </c>
      <c r="T37" s="40">
        <f t="shared" si="8"/>
        <v>116.80363636363636</v>
      </c>
      <c r="U37" s="41">
        <f t="shared" si="9"/>
        <v>1.571008909090909</v>
      </c>
    </row>
    <row r="38" spans="1:21" x14ac:dyDescent="0.25">
      <c r="A38" s="14" t="s">
        <v>38</v>
      </c>
      <c r="B38" s="8" t="s">
        <v>51</v>
      </c>
      <c r="C38" s="9" t="s">
        <v>50</v>
      </c>
      <c r="D38" s="8">
        <v>244</v>
      </c>
      <c r="E38" s="9">
        <v>169</v>
      </c>
      <c r="F38" s="11">
        <f t="shared" si="0"/>
        <v>122</v>
      </c>
      <c r="G38" s="11">
        <f t="shared" si="1"/>
        <v>84.5</v>
      </c>
      <c r="H38" s="11">
        <f t="shared" si="2"/>
        <v>41.480000000000004</v>
      </c>
      <c r="I38" s="11">
        <f t="shared" si="3"/>
        <v>28.73</v>
      </c>
      <c r="J38" s="9">
        <v>0.8</v>
      </c>
      <c r="K38" s="9">
        <v>3</v>
      </c>
      <c r="L38" s="9">
        <v>5</v>
      </c>
      <c r="M38" s="10">
        <v>0.4</v>
      </c>
      <c r="N38" s="10">
        <v>2</v>
      </c>
      <c r="O38" s="10">
        <v>2</v>
      </c>
      <c r="P38" s="11">
        <f t="shared" si="10"/>
        <v>4474.801190909091</v>
      </c>
      <c r="Q38" s="12">
        <f t="shared" si="11"/>
        <v>60.186076017727267</v>
      </c>
      <c r="R38" s="40">
        <f t="shared" si="6"/>
        <v>130.87636363636364</v>
      </c>
      <c r="S38" s="41">
        <f t="shared" si="7"/>
        <v>1.7602870909090906</v>
      </c>
      <c r="T38" s="40">
        <f t="shared" si="8"/>
        <v>119.61818181818182</v>
      </c>
      <c r="U38" s="41">
        <f t="shared" si="9"/>
        <v>1.6088645454545454</v>
      </c>
    </row>
    <row r="39" spans="1:21" x14ac:dyDescent="0.25">
      <c r="A39" s="14" t="s">
        <v>39</v>
      </c>
      <c r="B39" s="8" t="s">
        <v>36</v>
      </c>
      <c r="C39" s="9" t="s">
        <v>52</v>
      </c>
      <c r="D39" s="8">
        <v>104</v>
      </c>
      <c r="E39" s="9">
        <v>144</v>
      </c>
      <c r="F39" s="11">
        <f t="shared" si="0"/>
        <v>52</v>
      </c>
      <c r="G39" s="11">
        <f t="shared" si="1"/>
        <v>72</v>
      </c>
      <c r="H39" s="11">
        <f t="shared" si="2"/>
        <v>17.68</v>
      </c>
      <c r="I39" s="11">
        <f t="shared" si="3"/>
        <v>24.48</v>
      </c>
      <c r="J39" s="9">
        <v>1.3</v>
      </c>
      <c r="K39" s="9">
        <v>6</v>
      </c>
      <c r="L39" s="9">
        <v>8</v>
      </c>
      <c r="M39" s="10">
        <v>1.1000000000000001</v>
      </c>
      <c r="N39" s="10">
        <v>4</v>
      </c>
      <c r="O39" s="10">
        <v>4</v>
      </c>
      <c r="P39" s="11">
        <f t="shared" si="10"/>
        <v>3014.9994909090906</v>
      </c>
      <c r="Q39" s="12">
        <f t="shared" si="11"/>
        <v>40.551743152727262</v>
      </c>
      <c r="R39" s="40">
        <f t="shared" si="6"/>
        <v>144.9490909090909</v>
      </c>
      <c r="S39" s="41">
        <f t="shared" si="7"/>
        <v>1.9495652727272725</v>
      </c>
      <c r="T39" s="40">
        <f t="shared" si="8"/>
        <v>139.32</v>
      </c>
      <c r="U39" s="41">
        <f t="shared" si="9"/>
        <v>1.8738539999999999</v>
      </c>
    </row>
    <row r="40" spans="1:21" x14ac:dyDescent="0.25">
      <c r="A40" s="14" t="s">
        <v>40</v>
      </c>
      <c r="B40" s="8" t="s">
        <v>36</v>
      </c>
      <c r="C40" s="9" t="s">
        <v>52</v>
      </c>
      <c r="D40" s="8">
        <v>182</v>
      </c>
      <c r="E40" s="9">
        <v>153</v>
      </c>
      <c r="F40" s="11">
        <f t="shared" si="0"/>
        <v>91</v>
      </c>
      <c r="G40" s="11">
        <f t="shared" si="1"/>
        <v>76.5</v>
      </c>
      <c r="H40" s="11">
        <f t="shared" si="2"/>
        <v>30.94</v>
      </c>
      <c r="I40" s="11">
        <f t="shared" si="3"/>
        <v>26.01</v>
      </c>
      <c r="J40" s="9">
        <v>0.8</v>
      </c>
      <c r="K40" s="9">
        <v>5</v>
      </c>
      <c r="L40" s="9">
        <v>5</v>
      </c>
      <c r="M40" s="10">
        <v>1.1000000000000001</v>
      </c>
      <c r="N40" s="10">
        <v>4</v>
      </c>
      <c r="O40" s="10">
        <v>4</v>
      </c>
      <c r="P40" s="11">
        <f t="shared" si="10"/>
        <v>3872.9605363636365</v>
      </c>
      <c r="Q40" s="12">
        <f t="shared" si="11"/>
        <v>52.091319214090909</v>
      </c>
      <c r="R40" s="40">
        <f t="shared" si="6"/>
        <v>130.87636363636364</v>
      </c>
      <c r="S40" s="41">
        <f t="shared" si="7"/>
        <v>1.7602870909090906</v>
      </c>
      <c r="T40" s="40">
        <f t="shared" si="8"/>
        <v>139.32</v>
      </c>
      <c r="U40" s="41">
        <f t="shared" si="9"/>
        <v>1.8738539999999999</v>
      </c>
    </row>
    <row r="41" spans="1:21" x14ac:dyDescent="0.25">
      <c r="A41" s="14" t="s">
        <v>41</v>
      </c>
      <c r="B41" s="8" t="s">
        <v>53</v>
      </c>
      <c r="C41" s="9" t="s">
        <v>52</v>
      </c>
      <c r="D41" s="8">
        <v>134</v>
      </c>
      <c r="E41" s="9">
        <v>126</v>
      </c>
      <c r="F41" s="11">
        <f t="shared" si="0"/>
        <v>67</v>
      </c>
      <c r="G41" s="11">
        <f t="shared" si="1"/>
        <v>63</v>
      </c>
      <c r="H41" s="11">
        <f t="shared" si="2"/>
        <v>22.78</v>
      </c>
      <c r="I41" s="11">
        <f t="shared" si="3"/>
        <v>21.42</v>
      </c>
      <c r="J41" s="9">
        <v>1.1000000000000001</v>
      </c>
      <c r="K41" s="9">
        <v>4</v>
      </c>
      <c r="L41" s="9">
        <v>5</v>
      </c>
      <c r="M41" s="10">
        <v>1.2</v>
      </c>
      <c r="N41" s="10">
        <v>4</v>
      </c>
      <c r="O41" s="10">
        <v>5</v>
      </c>
      <c r="P41" s="11">
        <f t="shared" si="10"/>
        <v>3138.652145454545</v>
      </c>
      <c r="Q41" s="12">
        <f t="shared" si="11"/>
        <v>42.214871356363624</v>
      </c>
      <c r="R41" s="40">
        <f t="shared" si="6"/>
        <v>139.32</v>
      </c>
      <c r="S41" s="41">
        <f t="shared" si="7"/>
        <v>1.8738539999999999</v>
      </c>
      <c r="T41" s="40">
        <f t="shared" si="8"/>
        <v>142.13454545454545</v>
      </c>
      <c r="U41" s="41">
        <f t="shared" si="9"/>
        <v>1.9117096363636361</v>
      </c>
    </row>
    <row r="42" spans="1:21" x14ac:dyDescent="0.25">
      <c r="A42" s="14" t="s">
        <v>42</v>
      </c>
      <c r="B42" s="8" t="s">
        <v>52</v>
      </c>
      <c r="C42" s="17" t="s">
        <v>54</v>
      </c>
      <c r="D42" s="8">
        <v>5</v>
      </c>
      <c r="E42" s="16"/>
      <c r="F42" s="11">
        <f t="shared" si="0"/>
        <v>2.5</v>
      </c>
      <c r="G42" s="11">
        <f t="shared" si="1"/>
        <v>0</v>
      </c>
      <c r="H42" s="11">
        <f t="shared" si="2"/>
        <v>0.85000000000000009</v>
      </c>
      <c r="I42" s="11">
        <f t="shared" si="3"/>
        <v>0</v>
      </c>
      <c r="J42" s="9">
        <v>4.3</v>
      </c>
      <c r="K42" s="9">
        <v>8</v>
      </c>
      <c r="L42" s="9">
        <v>16</v>
      </c>
      <c r="M42" s="16"/>
      <c r="N42" s="16"/>
      <c r="O42" s="16"/>
      <c r="P42" s="11">
        <f t="shared" si="10"/>
        <v>98.414954545454535</v>
      </c>
      <c r="Q42" s="12">
        <f t="shared" si="11"/>
        <v>1.3236811386363634</v>
      </c>
      <c r="R42" s="40">
        <f t="shared" si="6"/>
        <v>229.38545454545451</v>
      </c>
      <c r="S42" s="41">
        <f t="shared" si="7"/>
        <v>3.0852343636363631</v>
      </c>
      <c r="T42" s="40">
        <f t="shared" si="8"/>
        <v>108.36</v>
      </c>
      <c r="U42" s="41">
        <f t="shared" si="9"/>
        <v>1.4574419999999999</v>
      </c>
    </row>
    <row r="43" spans="1:21" x14ac:dyDescent="0.25">
      <c r="A43" s="14" t="s">
        <v>43</v>
      </c>
      <c r="B43" s="8" t="s">
        <v>52</v>
      </c>
      <c r="C43" s="17" t="s">
        <v>54</v>
      </c>
      <c r="D43" s="8">
        <v>73</v>
      </c>
      <c r="E43" s="16"/>
      <c r="F43" s="11">
        <f t="shared" si="0"/>
        <v>36.5</v>
      </c>
      <c r="G43" s="11">
        <f t="shared" si="1"/>
        <v>0</v>
      </c>
      <c r="H43" s="11">
        <f t="shared" si="2"/>
        <v>12.41</v>
      </c>
      <c r="I43" s="11">
        <f t="shared" si="3"/>
        <v>0</v>
      </c>
      <c r="J43" s="9">
        <v>2.1</v>
      </c>
      <c r="K43" s="9">
        <v>7</v>
      </c>
      <c r="L43" s="9">
        <v>12</v>
      </c>
      <c r="M43" s="16"/>
      <c r="N43" s="16"/>
      <c r="O43" s="16"/>
      <c r="P43" s="11">
        <f t="shared" si="10"/>
        <v>1048.9947363636363</v>
      </c>
      <c r="Q43" s="12">
        <f t="shared" si="11"/>
        <v>14.108979204090907</v>
      </c>
      <c r="R43" s="40">
        <f t="shared" si="6"/>
        <v>167.46545454545452</v>
      </c>
      <c r="S43" s="41">
        <f t="shared" si="7"/>
        <v>2.2524103636363635</v>
      </c>
      <c r="T43" s="40">
        <f t="shared" si="8"/>
        <v>108.36</v>
      </c>
      <c r="U43" s="41">
        <f t="shared" si="9"/>
        <v>1.4574419999999999</v>
      </c>
    </row>
    <row r="44" spans="1:21" x14ac:dyDescent="0.25">
      <c r="C44" s="42" t="s">
        <v>74</v>
      </c>
      <c r="D44" s="5">
        <f>SUM(D8:D43)</f>
        <v>3467</v>
      </c>
      <c r="E44" s="5">
        <f>SUM(E8:E43)</f>
        <v>3517</v>
      </c>
      <c r="F44" s="5">
        <f>SUM(F8:F43)</f>
        <v>1733.5</v>
      </c>
      <c r="G44" s="5">
        <f>SUM(G8:G43)</f>
        <v>1758.5</v>
      </c>
      <c r="H44" s="5">
        <f t="shared" ref="H44:I44" si="12">SUM(H8:H43)</f>
        <v>589.39</v>
      </c>
      <c r="I44" s="5">
        <f t="shared" si="12"/>
        <v>597.8900000000001</v>
      </c>
      <c r="L44" s="7"/>
      <c r="M44" s="7"/>
      <c r="N44" s="7"/>
      <c r="O44" s="7"/>
      <c r="P44" s="5">
        <f>SUM(P8:P43)</f>
        <v>160371.56352727278</v>
      </c>
      <c r="Q44" s="6">
        <f>SUM(Q8:Q43)</f>
        <v>2156.9975294418177</v>
      </c>
      <c r="R44" s="45"/>
      <c r="S44" s="45"/>
      <c r="T44" s="45"/>
      <c r="U44" s="45"/>
    </row>
    <row r="45" spans="1:21" s="1" customFormat="1" ht="14.25" customHeight="1" x14ac:dyDescent="0.25">
      <c r="B45" s="43"/>
      <c r="D45" s="43"/>
      <c r="I45" s="47" t="s">
        <v>75</v>
      </c>
      <c r="J45" s="46">
        <f>AVERAGE(J8:J43)</f>
        <v>1.7250000000000001</v>
      </c>
      <c r="K45" s="46">
        <f t="shared" ref="K45:O45" si="13">AVERAGE(K8:K43)</f>
        <v>5.6944444444444446</v>
      </c>
      <c r="L45" s="46">
        <f t="shared" si="13"/>
        <v>8.5833333333333339</v>
      </c>
      <c r="M45" s="46">
        <f t="shared" si="13"/>
        <v>1.5441176470588238</v>
      </c>
      <c r="N45" s="46">
        <f t="shared" si="13"/>
        <v>5.1470588235294121</v>
      </c>
      <c r="O45" s="46">
        <f t="shared" si="13"/>
        <v>7.882352941176471</v>
      </c>
      <c r="P45" s="44" t="s">
        <v>56</v>
      </c>
      <c r="Q45" s="44" t="s">
        <v>58</v>
      </c>
      <c r="R45" s="46">
        <f t="shared" ref="R45:U45" si="14">AVERAGE(R8:R43)</f>
        <v>156.91090909090906</v>
      </c>
      <c r="S45" s="46">
        <f t="shared" si="14"/>
        <v>2.1104517272727268</v>
      </c>
      <c r="T45" s="46">
        <f t="shared" si="14"/>
        <v>149.40545454545452</v>
      </c>
      <c r="U45" s="46">
        <f t="shared" si="14"/>
        <v>2.0095033636363637</v>
      </c>
    </row>
    <row r="46" spans="1:21" s="2" customFormat="1" ht="35.25" customHeight="1" x14ac:dyDescent="0.25">
      <c r="A46" s="19" t="str">
        <f>A6</f>
        <v>Neighborhood</v>
      </c>
      <c r="B46" s="19" t="str">
        <f t="shared" ref="B46:U47" si="15">B6</f>
        <v>Middle School</v>
      </c>
      <c r="C46" s="19" t="str">
        <f t="shared" si="15"/>
        <v>High School</v>
      </c>
      <c r="D46" s="51" t="str">
        <f t="shared" si="15"/>
        <v>Total Number of Students</v>
      </c>
      <c r="E46" s="51"/>
      <c r="F46" s="51" t="str">
        <f t="shared" si="15"/>
        <v>Number of Students Driven to School</v>
      </c>
      <c r="G46" s="51"/>
      <c r="H46" s="51" t="str">
        <f t="shared" si="15"/>
        <v>Number of Students in Carpool</v>
      </c>
      <c r="I46" s="51"/>
      <c r="J46" s="35" t="str">
        <f t="shared" si="15"/>
        <v xml:space="preserve">Dist to MS </v>
      </c>
      <c r="K46" s="35" t="str">
        <f t="shared" si="15"/>
        <v>Drive Time to MS</v>
      </c>
      <c r="L46" s="35" t="str">
        <f t="shared" si="15"/>
        <v>Bike Time to MS</v>
      </c>
      <c r="M46" s="35" t="str">
        <f t="shared" si="15"/>
        <v>Dist to HS</v>
      </c>
      <c r="N46" s="35" t="str">
        <f t="shared" si="15"/>
        <v>Drive Time to HS</v>
      </c>
      <c r="O46" s="35" t="str">
        <f t="shared" si="15"/>
        <v>Bike time to HS</v>
      </c>
      <c r="P46" s="35" t="str">
        <f t="shared" si="15"/>
        <v>Gallons / Year</v>
      </c>
      <c r="Q46" s="35" t="str">
        <f t="shared" si="15"/>
        <v>tons co2/yr</v>
      </c>
      <c r="R46" s="51" t="str">
        <f t="shared" si="15"/>
        <v>Consumption / Emissions based on one driven child</v>
      </c>
      <c r="S46" s="51"/>
      <c r="T46" s="51"/>
      <c r="U46" s="51"/>
    </row>
    <row r="47" spans="1:21" ht="18" customHeight="1" x14ac:dyDescent="0.25">
      <c r="A47" s="48"/>
      <c r="B47" s="15"/>
      <c r="C47" s="16"/>
      <c r="D47" s="15"/>
      <c r="E47" s="16"/>
      <c r="F47" s="16"/>
      <c r="G47" s="16"/>
      <c r="H47" s="16"/>
      <c r="I47" s="16"/>
      <c r="J47" s="16"/>
      <c r="K47" s="16"/>
      <c r="L47" s="16"/>
      <c r="M47" s="16"/>
      <c r="N47" s="49"/>
      <c r="O47" s="49"/>
      <c r="P47" s="49"/>
      <c r="Q47" s="49"/>
      <c r="R47" s="35" t="str">
        <f t="shared" si="15"/>
        <v xml:space="preserve">Gallons / Year  MS </v>
      </c>
      <c r="S47" s="35" t="str">
        <f t="shared" si="15"/>
        <v>tons CO2/ Year MS</v>
      </c>
      <c r="T47" s="35" t="str">
        <f t="shared" si="15"/>
        <v xml:space="preserve">Gallons / Year HS </v>
      </c>
      <c r="U47" s="35" t="str">
        <f t="shared" si="15"/>
        <v>tons CO2/ Year HS</v>
      </c>
    </row>
  </sheetData>
  <mergeCells count="8">
    <mergeCell ref="D6:E6"/>
    <mergeCell ref="F6:G6"/>
    <mergeCell ref="H6:I6"/>
    <mergeCell ref="R6:U6"/>
    <mergeCell ref="D46:E46"/>
    <mergeCell ref="F46:G46"/>
    <mergeCell ref="H46:I46"/>
    <mergeCell ref="R46:U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dinos</dc:creator>
  <cp:lastModifiedBy>dinos</cp:lastModifiedBy>
  <dcterms:created xsi:type="dcterms:W3CDTF">2021-03-09T19:13:53Z</dcterms:created>
  <dcterms:modified xsi:type="dcterms:W3CDTF">2021-06-07T15:56:15Z</dcterms:modified>
</cp:coreProperties>
</file>